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ntraylor/Documents/Tennessee/Reporting/CFG Report/"/>
    </mc:Choice>
  </mc:AlternateContent>
  <bookViews>
    <workbookView xWindow="220" yWindow="460" windowWidth="25600" windowHeight="14640" tabRatio="500"/>
  </bookViews>
  <sheets>
    <sheet name="CFG FY16-17" sheetId="14" r:id="rId1"/>
    <sheet name="CFG - Breakout" sheetId="12" r:id="rId2"/>
    <sheet name="CFG Q1 - Actuals" sheetId="8" state="hidden" r:id="rId3"/>
    <sheet name="CFG Q1 - Breakout" sheetId="9" state="hidden" r:id="rId4"/>
    <sheet name="UK-Euro Detail" sheetId="17" r:id="rId5"/>
    <sheet name="GER Detail" sheetId="18" r:id="rId6"/>
    <sheet name="Brazil Detail" sheetId="19" r:id="rId7"/>
    <sheet name="Austrailia Detail" sheetId="20" r:id="rId8"/>
    <sheet name="Japan Detail" sheetId="21" r:id="rId9"/>
    <sheet name="China Detail" sheetId="22" r:id="rId10"/>
    <sheet name="Misc Countries" sheetId="23" r:id="rId11"/>
    <sheet name="CFG VML Final Projections" sheetId="13" r:id="rId12"/>
    <sheet name="CFG VML FY Projections Breakout" sheetId="6" r:id="rId13"/>
    <sheet name="CFG VML Q1-Q4 Detail" sheetId="1" r:id="rId14"/>
  </sheets>
  <definedNames>
    <definedName name="_xlnm.Print_Area" localSheetId="0">'CFG FY16-17'!$A$1:$Q$42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25" i="14" l="1"/>
  <c r="O24" i="14"/>
  <c r="E43" i="12"/>
  <c r="F43" i="12"/>
  <c r="G43" i="12"/>
  <c r="H43" i="12"/>
  <c r="I43" i="12"/>
  <c r="J43" i="12"/>
  <c r="K43" i="12"/>
  <c r="L43" i="12"/>
  <c r="M43" i="12"/>
  <c r="N43" i="12"/>
  <c r="O43" i="12"/>
  <c r="D43" i="12"/>
  <c r="D44" i="12"/>
  <c r="E29" i="12"/>
  <c r="F29" i="12"/>
  <c r="G29" i="12"/>
  <c r="H29" i="12"/>
  <c r="I29" i="12"/>
  <c r="J29" i="12"/>
  <c r="K29" i="12"/>
  <c r="L29" i="12"/>
  <c r="M29" i="12"/>
  <c r="N29" i="12"/>
  <c r="O29" i="12"/>
  <c r="D29" i="12"/>
  <c r="O19" i="17"/>
  <c r="O15" i="17"/>
  <c r="D15" i="17"/>
  <c r="E15" i="17"/>
  <c r="F15" i="17"/>
  <c r="G15" i="17"/>
  <c r="H15" i="17"/>
  <c r="I15" i="17"/>
  <c r="J15" i="17"/>
  <c r="K15" i="17"/>
  <c r="L15" i="17"/>
  <c r="M15" i="17"/>
  <c r="N15" i="17"/>
  <c r="C15" i="17"/>
  <c r="O20" i="17"/>
  <c r="O14" i="17"/>
  <c r="O13" i="17"/>
  <c r="O12" i="17"/>
  <c r="O9" i="17"/>
  <c r="O8" i="17"/>
  <c r="O6" i="17"/>
  <c r="O5" i="17"/>
  <c r="O4" i="17"/>
  <c r="M34" i="12"/>
  <c r="N34" i="12"/>
  <c r="O34" i="12"/>
  <c r="E34" i="12"/>
  <c r="F34" i="12"/>
  <c r="G34" i="12"/>
  <c r="H34" i="12"/>
  <c r="I34" i="12"/>
  <c r="J34" i="12"/>
  <c r="K34" i="12"/>
  <c r="L34" i="12"/>
  <c r="D34" i="12"/>
  <c r="M30" i="12"/>
  <c r="N30" i="12"/>
  <c r="O30" i="12"/>
  <c r="E30" i="12"/>
  <c r="F30" i="12"/>
  <c r="G30" i="12"/>
  <c r="H30" i="12"/>
  <c r="I30" i="12"/>
  <c r="J30" i="12"/>
  <c r="K30" i="12"/>
  <c r="L30" i="12"/>
  <c r="D31" i="12"/>
  <c r="E28" i="12"/>
  <c r="F28" i="12"/>
  <c r="G28" i="12"/>
  <c r="H28" i="12"/>
  <c r="I28" i="12"/>
  <c r="J28" i="12"/>
  <c r="K28" i="12"/>
  <c r="L28" i="12"/>
  <c r="M28" i="12"/>
  <c r="N28" i="12"/>
  <c r="D28" i="12"/>
  <c r="J33" i="12"/>
  <c r="K33" i="12"/>
  <c r="L33" i="12"/>
  <c r="M33" i="12"/>
  <c r="N33" i="12"/>
  <c r="O33" i="12"/>
  <c r="E33" i="12"/>
  <c r="F33" i="12"/>
  <c r="G33" i="12"/>
  <c r="H33" i="12"/>
  <c r="I33" i="12"/>
  <c r="D33" i="12"/>
  <c r="J32" i="12"/>
  <c r="K32" i="12"/>
  <c r="L32" i="12"/>
  <c r="M32" i="12"/>
  <c r="N32" i="12"/>
  <c r="O32" i="12"/>
  <c r="E32" i="12"/>
  <c r="F32" i="12"/>
  <c r="G32" i="12"/>
  <c r="H32" i="12"/>
  <c r="I32" i="12"/>
  <c r="D32" i="12"/>
  <c r="K31" i="12"/>
  <c r="L31" i="12"/>
  <c r="M31" i="12"/>
  <c r="N31" i="12"/>
  <c r="O31" i="12"/>
  <c r="E31" i="12"/>
  <c r="F31" i="12"/>
  <c r="G31" i="12"/>
  <c r="H31" i="12"/>
  <c r="I31" i="12"/>
  <c r="J31" i="12"/>
  <c r="D30" i="12"/>
  <c r="O28" i="12"/>
  <c r="E40" i="12"/>
  <c r="F40" i="12"/>
  <c r="G40" i="12"/>
  <c r="H40" i="12"/>
  <c r="I40" i="12"/>
  <c r="J40" i="12"/>
  <c r="K40" i="12"/>
  <c r="L40" i="12"/>
  <c r="M40" i="12"/>
  <c r="N40" i="12"/>
  <c r="O40" i="12"/>
  <c r="D40" i="12"/>
  <c r="E39" i="12"/>
  <c r="F39" i="12"/>
  <c r="G39" i="12"/>
  <c r="H39" i="12"/>
  <c r="I39" i="12"/>
  <c r="J39" i="12"/>
  <c r="K39" i="12"/>
  <c r="L39" i="12"/>
  <c r="M39" i="12"/>
  <c r="N39" i="12"/>
  <c r="O39" i="12"/>
  <c r="D39" i="12"/>
  <c r="M42" i="12"/>
  <c r="N42" i="12"/>
  <c r="O42" i="12"/>
  <c r="H42" i="12"/>
  <c r="I42" i="12"/>
  <c r="J42" i="12"/>
  <c r="K42" i="12"/>
  <c r="L42" i="12"/>
  <c r="G42" i="12"/>
  <c r="O41" i="12"/>
  <c r="K41" i="12"/>
  <c r="L41" i="12"/>
  <c r="M41" i="12"/>
  <c r="N41" i="12"/>
  <c r="H41" i="12"/>
  <c r="I41" i="12"/>
  <c r="J41" i="12"/>
  <c r="G41" i="12"/>
  <c r="F19" i="14"/>
  <c r="F17" i="14"/>
  <c r="F16" i="14"/>
  <c r="N10" i="14"/>
  <c r="N11" i="14"/>
  <c r="N12" i="14"/>
  <c r="M45" i="12"/>
  <c r="L25" i="14"/>
  <c r="N45" i="12"/>
  <c r="M25" i="14"/>
  <c r="O45" i="12"/>
  <c r="N25" i="14"/>
  <c r="F29" i="14"/>
  <c r="J45" i="12"/>
  <c r="I25" i="14"/>
  <c r="K45" i="12"/>
  <c r="J25" i="14"/>
  <c r="L45" i="12"/>
  <c r="K25" i="14"/>
  <c r="E29" i="14"/>
  <c r="G45" i="12"/>
  <c r="F25" i="14"/>
  <c r="H45" i="12"/>
  <c r="G25" i="14"/>
  <c r="I45" i="12"/>
  <c r="H25" i="14"/>
  <c r="D29" i="14"/>
  <c r="D45" i="12"/>
  <c r="C25" i="14"/>
  <c r="E45" i="12"/>
  <c r="D25" i="14"/>
  <c r="F45" i="12"/>
  <c r="E25" i="14"/>
  <c r="C29" i="14"/>
  <c r="D35" i="12"/>
  <c r="C24" i="14"/>
  <c r="E35" i="12"/>
  <c r="D24" i="14"/>
  <c r="F35" i="12"/>
  <c r="E24" i="14"/>
  <c r="C28" i="14"/>
  <c r="G35" i="12"/>
  <c r="F24" i="14"/>
  <c r="H35" i="12"/>
  <c r="G24" i="14"/>
  <c r="I35" i="12"/>
  <c r="H24" i="14"/>
  <c r="D28" i="14"/>
  <c r="J35" i="12"/>
  <c r="I24" i="14"/>
  <c r="K35" i="12"/>
  <c r="J24" i="14"/>
  <c r="L35" i="12"/>
  <c r="K24" i="14"/>
  <c r="E28" i="14"/>
  <c r="M35" i="12"/>
  <c r="L24" i="14"/>
  <c r="N35" i="12"/>
  <c r="M24" i="14"/>
  <c r="O35" i="12"/>
  <c r="N24" i="14"/>
  <c r="F28" i="14"/>
  <c r="P35" i="12"/>
  <c r="O17" i="12"/>
  <c r="O19" i="12"/>
  <c r="F18" i="14"/>
  <c r="N17" i="12"/>
  <c r="M10" i="14"/>
  <c r="M11" i="14"/>
  <c r="M12" i="14"/>
  <c r="P13" i="12"/>
  <c r="P9" i="12"/>
  <c r="P8" i="12"/>
  <c r="P15" i="12"/>
  <c r="P12" i="12"/>
  <c r="P16" i="12"/>
  <c r="P10" i="12"/>
  <c r="P11" i="12"/>
  <c r="P14" i="12"/>
  <c r="P17" i="12"/>
  <c r="J17" i="12"/>
  <c r="I10" i="14"/>
  <c r="K17" i="12"/>
  <c r="J10" i="14"/>
  <c r="L17" i="12"/>
  <c r="K10" i="14"/>
  <c r="M17" i="12"/>
  <c r="L10" i="14"/>
  <c r="O10" i="14"/>
  <c r="P22" i="12"/>
  <c r="P40" i="12"/>
  <c r="P41" i="12"/>
  <c r="P42" i="12"/>
  <c r="P43" i="12"/>
  <c r="P44" i="12"/>
  <c r="P45" i="12"/>
  <c r="P39" i="12"/>
  <c r="P29" i="12"/>
  <c r="P30" i="12"/>
  <c r="P31" i="12"/>
  <c r="P32" i="12"/>
  <c r="P33" i="12"/>
  <c r="P34" i="12"/>
  <c r="P28" i="12"/>
  <c r="L11" i="14"/>
  <c r="Q25" i="14"/>
  <c r="D9" i="12"/>
  <c r="D10" i="12"/>
  <c r="D11" i="12"/>
  <c r="F12" i="12"/>
  <c r="D13" i="12"/>
  <c r="D14" i="12"/>
  <c r="D15" i="12"/>
  <c r="D49" i="1"/>
  <c r="D16" i="12"/>
  <c r="D18" i="12"/>
  <c r="P18" i="12"/>
  <c r="P19" i="12"/>
  <c r="Q10" i="14"/>
  <c r="L12" i="14"/>
  <c r="O35" i="14"/>
  <c r="Q35" i="14"/>
  <c r="C38" i="14"/>
  <c r="D38" i="14"/>
  <c r="G38" i="14"/>
  <c r="F38" i="14"/>
  <c r="Q24" i="14"/>
  <c r="E19" i="14"/>
  <c r="I11" i="14"/>
  <c r="J11" i="14"/>
  <c r="K11" i="14"/>
  <c r="E17" i="14"/>
  <c r="E16" i="14"/>
  <c r="K12" i="14"/>
  <c r="O11" i="14"/>
  <c r="Q11" i="14"/>
  <c r="O12" i="14"/>
  <c r="O13" i="14"/>
  <c r="J12" i="14"/>
  <c r="I12" i="14"/>
  <c r="D19" i="14"/>
  <c r="C19" i="14"/>
  <c r="D17" i="14"/>
  <c r="D16" i="14"/>
  <c r="D18" i="14"/>
  <c r="C17" i="14"/>
  <c r="C16" i="14"/>
  <c r="C18" i="14"/>
  <c r="Q13" i="14"/>
  <c r="D7" i="6"/>
  <c r="D8" i="6"/>
  <c r="D9" i="6"/>
  <c r="D10" i="6"/>
  <c r="D11" i="6"/>
  <c r="D12" i="6"/>
  <c r="D13" i="6"/>
  <c r="D14" i="6"/>
  <c r="D15" i="6"/>
  <c r="D16" i="6"/>
  <c r="I17" i="12"/>
  <c r="D17" i="12"/>
  <c r="E17" i="12"/>
  <c r="F17" i="12"/>
  <c r="G17" i="12"/>
  <c r="H17" i="12"/>
  <c r="G12" i="14"/>
  <c r="D7" i="13"/>
  <c r="E7" i="6"/>
  <c r="E8" i="6"/>
  <c r="E9" i="6"/>
  <c r="E10" i="6"/>
  <c r="E11" i="6"/>
  <c r="E12" i="6"/>
  <c r="E13" i="6"/>
  <c r="E14" i="6"/>
  <c r="E15" i="6"/>
  <c r="E16" i="6"/>
  <c r="E7" i="13"/>
  <c r="F7" i="6"/>
  <c r="F8" i="6"/>
  <c r="F9" i="6"/>
  <c r="F10" i="6"/>
  <c r="F11" i="6"/>
  <c r="F12" i="6"/>
  <c r="F13" i="6"/>
  <c r="F14" i="6"/>
  <c r="F15" i="6"/>
  <c r="F16" i="6"/>
  <c r="F7" i="13"/>
  <c r="G7" i="6"/>
  <c r="G8" i="6"/>
  <c r="G9" i="6"/>
  <c r="G10" i="6"/>
  <c r="G11" i="6"/>
  <c r="G12" i="6"/>
  <c r="G13" i="6"/>
  <c r="G14" i="6"/>
  <c r="G15" i="6"/>
  <c r="G16" i="6"/>
  <c r="G7" i="13"/>
  <c r="H7" i="6"/>
  <c r="H8" i="6"/>
  <c r="H9" i="6"/>
  <c r="H10" i="6"/>
  <c r="H11" i="6"/>
  <c r="H12" i="6"/>
  <c r="H13" i="6"/>
  <c r="H14" i="6"/>
  <c r="H15" i="6"/>
  <c r="H16" i="6"/>
  <c r="H7" i="13"/>
  <c r="I7" i="6"/>
  <c r="I8" i="6"/>
  <c r="I9" i="6"/>
  <c r="I10" i="6"/>
  <c r="I11" i="6"/>
  <c r="I12" i="6"/>
  <c r="I13" i="6"/>
  <c r="I14" i="6"/>
  <c r="I15" i="6"/>
  <c r="I16" i="6"/>
  <c r="I7" i="13"/>
  <c r="J7" i="6"/>
  <c r="J8" i="6"/>
  <c r="J9" i="6"/>
  <c r="J10" i="6"/>
  <c r="J11" i="6"/>
  <c r="J12" i="6"/>
  <c r="J13" i="6"/>
  <c r="J14" i="6"/>
  <c r="J15" i="6"/>
  <c r="J16" i="6"/>
  <c r="J7" i="13"/>
  <c r="K7" i="6"/>
  <c r="K8" i="6"/>
  <c r="K9" i="6"/>
  <c r="K10" i="6"/>
  <c r="K11" i="6"/>
  <c r="K12" i="6"/>
  <c r="K13" i="6"/>
  <c r="K14" i="6"/>
  <c r="K15" i="6"/>
  <c r="K16" i="6"/>
  <c r="K7" i="13"/>
  <c r="L7" i="6"/>
  <c r="L8" i="6"/>
  <c r="L9" i="6"/>
  <c r="L10" i="6"/>
  <c r="L11" i="6"/>
  <c r="L12" i="6"/>
  <c r="L13" i="6"/>
  <c r="L14" i="6"/>
  <c r="L15" i="6"/>
  <c r="L16" i="6"/>
  <c r="L7" i="13"/>
  <c r="M7" i="6"/>
  <c r="M8" i="6"/>
  <c r="M9" i="6"/>
  <c r="M10" i="6"/>
  <c r="M11" i="6"/>
  <c r="M12" i="6"/>
  <c r="M13" i="6"/>
  <c r="M14" i="6"/>
  <c r="M15" i="6"/>
  <c r="M16" i="6"/>
  <c r="M7" i="13"/>
  <c r="N7" i="6"/>
  <c r="N8" i="6"/>
  <c r="N9" i="6"/>
  <c r="N10" i="6"/>
  <c r="N11" i="6"/>
  <c r="N12" i="6"/>
  <c r="N13" i="6"/>
  <c r="N14" i="6"/>
  <c r="N15" i="6"/>
  <c r="N16" i="6"/>
  <c r="N7" i="13"/>
  <c r="O7" i="6"/>
  <c r="O8" i="6"/>
  <c r="O9" i="6"/>
  <c r="O10" i="6"/>
  <c r="O11" i="6"/>
  <c r="O12" i="6"/>
  <c r="O13" i="6"/>
  <c r="O14" i="6"/>
  <c r="O15" i="6"/>
  <c r="O16" i="6"/>
  <c r="O7" i="13"/>
  <c r="P7" i="13"/>
  <c r="P9" i="13"/>
  <c r="D17" i="6"/>
  <c r="D8" i="13"/>
  <c r="E17" i="6"/>
  <c r="E8" i="13"/>
  <c r="F17" i="6"/>
  <c r="F8" i="13"/>
  <c r="G17" i="6"/>
  <c r="G8" i="13"/>
  <c r="H17" i="6"/>
  <c r="H8" i="13"/>
  <c r="I17" i="6"/>
  <c r="I8" i="13"/>
  <c r="J17" i="6"/>
  <c r="J8" i="13"/>
  <c r="K17" i="6"/>
  <c r="K8" i="13"/>
  <c r="L17" i="6"/>
  <c r="L8" i="13"/>
  <c r="M17" i="6"/>
  <c r="M8" i="13"/>
  <c r="N17" i="6"/>
  <c r="N8" i="13"/>
  <c r="O17" i="6"/>
  <c r="O8" i="13"/>
  <c r="O52" i="1"/>
  <c r="N52" i="1"/>
  <c r="M52" i="1"/>
  <c r="L52" i="1"/>
  <c r="K52" i="1"/>
  <c r="J52" i="1"/>
  <c r="I52" i="1"/>
  <c r="H52" i="1"/>
  <c r="G52" i="1"/>
  <c r="F52" i="1"/>
  <c r="E52" i="1"/>
  <c r="D52" i="1"/>
  <c r="E9" i="1"/>
  <c r="F9" i="1"/>
  <c r="G9" i="1"/>
  <c r="H9" i="1"/>
  <c r="I9" i="1"/>
  <c r="J9" i="1"/>
  <c r="K9" i="1"/>
  <c r="L9" i="1"/>
  <c r="M9" i="1"/>
  <c r="N9" i="1"/>
  <c r="O9" i="1"/>
  <c r="D9" i="1"/>
  <c r="D12" i="14"/>
  <c r="E12" i="14"/>
  <c r="F12" i="14"/>
  <c r="H12" i="14"/>
  <c r="E18" i="14"/>
  <c r="C12" i="14"/>
  <c r="E19" i="12"/>
  <c r="F19" i="12"/>
  <c r="G19" i="12"/>
  <c r="H19" i="12"/>
  <c r="I19" i="12"/>
  <c r="J19" i="12"/>
  <c r="K19" i="12"/>
  <c r="L19" i="12"/>
  <c r="M19" i="12"/>
  <c r="N19" i="12"/>
  <c r="D19" i="12"/>
  <c r="E9" i="13"/>
  <c r="F9" i="13"/>
  <c r="G9" i="13"/>
  <c r="H9" i="13"/>
  <c r="I9" i="13"/>
  <c r="J9" i="13"/>
  <c r="K9" i="13"/>
  <c r="L9" i="13"/>
  <c r="M9" i="13"/>
  <c r="N9" i="13"/>
  <c r="O9" i="13"/>
  <c r="D9" i="13"/>
  <c r="D22" i="6"/>
  <c r="D12" i="13"/>
  <c r="E22" i="6"/>
  <c r="E12" i="13"/>
  <c r="F22" i="6"/>
  <c r="F12" i="13"/>
  <c r="G22" i="6"/>
  <c r="G12" i="13"/>
  <c r="H22" i="6"/>
  <c r="H12" i="13"/>
  <c r="I22" i="6"/>
  <c r="I12" i="13"/>
  <c r="J22" i="6"/>
  <c r="J12" i="13"/>
  <c r="K22" i="6"/>
  <c r="K12" i="13"/>
  <c r="L22" i="6"/>
  <c r="L12" i="13"/>
  <c r="M22" i="6"/>
  <c r="M12" i="13"/>
  <c r="N22" i="6"/>
  <c r="N12" i="13"/>
  <c r="O22" i="6"/>
  <c r="O12" i="13"/>
  <c r="P12" i="13"/>
  <c r="P72" i="1"/>
  <c r="P56" i="1"/>
  <c r="P57" i="1"/>
  <c r="P58" i="1"/>
  <c r="P59" i="1"/>
  <c r="P60" i="1"/>
  <c r="P61" i="1"/>
  <c r="P62" i="1"/>
  <c r="P63" i="1"/>
  <c r="P51" i="1"/>
  <c r="P50" i="1"/>
  <c r="P42" i="1"/>
  <c r="P43" i="1"/>
  <c r="P44" i="1"/>
  <c r="P45" i="1"/>
  <c r="P35" i="1"/>
  <c r="P36" i="1"/>
  <c r="P37" i="1"/>
  <c r="P38" i="1"/>
  <c r="P32" i="1"/>
  <c r="P26" i="1"/>
  <c r="P27" i="1"/>
  <c r="P28" i="1"/>
  <c r="P29" i="1"/>
  <c r="P30" i="1"/>
  <c r="P18" i="1"/>
  <c r="P19" i="1"/>
  <c r="P20" i="1"/>
  <c r="P21" i="1"/>
  <c r="P22" i="1"/>
  <c r="P23" i="1"/>
  <c r="P24" i="1"/>
  <c r="P9" i="1"/>
  <c r="P3" i="1"/>
  <c r="P49" i="1"/>
  <c r="P52" i="1"/>
  <c r="O18" i="6"/>
  <c r="N18" i="6"/>
  <c r="M18" i="6"/>
  <c r="L18" i="6"/>
  <c r="K18" i="6"/>
  <c r="J18" i="6"/>
  <c r="I18" i="6"/>
  <c r="H18" i="6"/>
  <c r="G18" i="6"/>
  <c r="F18" i="6"/>
  <c r="E18" i="6"/>
  <c r="P7" i="6"/>
  <c r="P9" i="6"/>
  <c r="P8" i="6"/>
  <c r="P10" i="6"/>
  <c r="P11" i="6"/>
  <c r="P12" i="6"/>
  <c r="P13" i="6"/>
  <c r="P14" i="6"/>
  <c r="P15" i="6"/>
  <c r="P16" i="6"/>
  <c r="F17" i="8"/>
  <c r="F16" i="8"/>
  <c r="F7" i="8"/>
  <c r="F8" i="8"/>
  <c r="F9" i="8"/>
  <c r="F10" i="8"/>
  <c r="F11" i="8"/>
  <c r="F12" i="8"/>
  <c r="F13" i="8"/>
  <c r="G23" i="9"/>
  <c r="G22" i="9"/>
  <c r="F16" i="9"/>
  <c r="F18" i="9"/>
  <c r="E7" i="8"/>
  <c r="E8" i="8"/>
  <c r="E9" i="8"/>
  <c r="E10" i="8"/>
  <c r="E11" i="8"/>
  <c r="E12" i="8"/>
  <c r="D7" i="8"/>
  <c r="D8" i="8"/>
  <c r="D9" i="8"/>
  <c r="D10" i="8"/>
  <c r="D11" i="8"/>
  <c r="D12" i="8"/>
  <c r="E16" i="9"/>
  <c r="E13" i="8"/>
  <c r="E18" i="9"/>
  <c r="D17" i="8"/>
  <c r="H17" i="8"/>
  <c r="H16" i="8"/>
  <c r="G17" i="8"/>
  <c r="G16" i="8"/>
  <c r="H12" i="8"/>
  <c r="H11" i="8"/>
  <c r="H13" i="8"/>
  <c r="H7" i="8"/>
  <c r="H8" i="8"/>
  <c r="H9" i="8"/>
  <c r="H10" i="8"/>
  <c r="G12" i="8"/>
  <c r="G11" i="8"/>
  <c r="G13" i="8"/>
  <c r="G8" i="8"/>
  <c r="G9" i="8"/>
  <c r="G10" i="8"/>
  <c r="G7" i="8"/>
  <c r="D13" i="8"/>
  <c r="D16" i="9"/>
  <c r="D18" i="9"/>
  <c r="G17" i="9"/>
  <c r="G16" i="9"/>
  <c r="G18" i="9"/>
  <c r="G15" i="9"/>
  <c r="G14" i="9"/>
  <c r="G13" i="9"/>
  <c r="G12" i="9"/>
  <c r="G11" i="9"/>
  <c r="G10" i="9"/>
  <c r="G9" i="9"/>
  <c r="G8" i="9"/>
  <c r="G7" i="9"/>
  <c r="P25" i="1"/>
  <c r="P22" i="6"/>
  <c r="E53" i="1"/>
  <c r="F53" i="1"/>
  <c r="G53" i="1"/>
  <c r="H53" i="1"/>
  <c r="I53" i="1"/>
  <c r="J53" i="1"/>
  <c r="K53" i="1"/>
  <c r="L53" i="1"/>
  <c r="M53" i="1"/>
  <c r="N53" i="1"/>
  <c r="O53" i="1"/>
  <c r="P54" i="1"/>
  <c r="P53" i="1"/>
  <c r="D53" i="1"/>
  <c r="P4" i="1"/>
  <c r="P55" i="1"/>
  <c r="P41" i="1"/>
  <c r="P17" i="1"/>
  <c r="P11" i="1"/>
  <c r="P12" i="1"/>
  <c r="P13" i="1"/>
  <c r="P14" i="1"/>
  <c r="P15" i="1"/>
  <c r="P10" i="1"/>
  <c r="P34" i="1"/>
  <c r="P5" i="1"/>
  <c r="P6" i="1"/>
  <c r="P7" i="1"/>
  <c r="P8" i="1"/>
  <c r="P46" i="1"/>
  <c r="P40" i="1"/>
  <c r="P39" i="1"/>
  <c r="P16" i="1"/>
  <c r="P17" i="6"/>
  <c r="P18" i="6"/>
  <c r="D18" i="6"/>
</calcChain>
</file>

<file path=xl/comments1.xml><?xml version="1.0" encoding="utf-8"?>
<comments xmlns="http://schemas.openxmlformats.org/spreadsheetml/2006/main">
  <authors>
    <author>Microsoft Office User</author>
  </authors>
  <commentList>
    <comment ref="F13" authorId="0">
      <text>
        <r>
          <rPr>
            <sz val="10"/>
            <color indexed="81"/>
            <rFont val="Calibri"/>
            <family val="2"/>
          </rPr>
          <t xml:space="preserve">762,611,968 (Garth)
22,532,558 (Other Domestic)
</t>
        </r>
      </text>
    </comment>
  </commentList>
</comments>
</file>

<file path=xl/comments2.xml><?xml version="1.0" encoding="utf-8"?>
<comments xmlns="http://schemas.openxmlformats.org/spreadsheetml/2006/main">
  <authors>
    <author>Microsoft Office User</author>
    <author>Kimberly Leonard</author>
  </authors>
  <commentList>
    <comment ref="G8" authorId="0">
      <text>
        <r>
          <rPr>
            <b/>
            <sz val="10"/>
            <color indexed="81"/>
            <rFont val="Calibri"/>
            <family val="2"/>
          </rPr>
          <t xml:space="preserve">322,857 Tnvacation and Garth site visits
81,895 USA today Garth visits </t>
        </r>
        <r>
          <rPr>
            <sz val="10"/>
            <color indexed="81"/>
            <rFont val="Calibri"/>
            <family val="2"/>
          </rPr>
          <t xml:space="preserve">
</t>
        </r>
      </text>
    </comment>
    <comment ref="H8" authorId="0">
      <text>
        <r>
          <rPr>
            <b/>
            <sz val="10"/>
            <color indexed="81"/>
            <rFont val="Calibri"/>
            <family val="2"/>
          </rPr>
          <t xml:space="preserve">137,244 Tnvacation
32,477 Garth
</t>
        </r>
      </text>
    </comment>
    <comment ref="I8" authorId="0">
      <text>
        <r>
          <rPr>
            <b/>
            <sz val="10"/>
            <color indexed="81"/>
            <rFont val="Calibri"/>
            <family val="2"/>
          </rPr>
          <t>Microsoft Office User:</t>
        </r>
        <r>
          <rPr>
            <sz val="10"/>
            <color indexed="81"/>
            <rFont val="Calibri"/>
            <family val="2"/>
          </rPr>
          <t xml:space="preserve">
129,028 tnvacation.com
445 Garth</t>
        </r>
      </text>
    </comment>
    <comment ref="M8" authorId="0">
      <text>
        <r>
          <rPr>
            <b/>
            <sz val="10"/>
            <color indexed="81"/>
            <rFont val="Calibri"/>
            <family val="2"/>
          </rPr>
          <t>1,456 to smokies fun</t>
        </r>
      </text>
    </comment>
    <comment ref="N8" authorId="0">
      <text>
        <r>
          <rPr>
            <sz val="10"/>
            <color indexed="81"/>
            <rFont val="Calibri"/>
            <family val="2"/>
          </rPr>
          <t xml:space="preserve">188,792 tnvacation visits, 16,465 Facebook IA views
on website content
</t>
        </r>
      </text>
    </comment>
    <comment ref="G22" authorId="0">
      <text>
        <r>
          <rPr>
            <sz val="10"/>
            <color indexed="81"/>
            <rFont val="Calibri"/>
            <family val="2"/>
          </rPr>
          <t xml:space="preserve">762,611,968 (Garth)
22,532,558 (Other Domestic)
</t>
        </r>
      </text>
    </comment>
    <comment ref="J39" authorId="1">
      <text>
        <r>
          <rPr>
            <b/>
            <sz val="9"/>
            <color indexed="81"/>
            <rFont val="Tahoma"/>
            <family val="2"/>
          </rPr>
          <t>Kimberly Leonard:</t>
        </r>
        <r>
          <rPr>
            <sz val="9"/>
            <color indexed="81"/>
            <rFont val="Tahoma"/>
            <family val="2"/>
          </rPr>
          <t xml:space="preserve">
Lofthouse has some large PR hits with The Mail on Sunday, Daily Mail, and The Sun all producing well over 1M each in circulation. Also the ANWB Kampion had 3.5M circulation</t>
        </r>
      </text>
    </comment>
  </commentList>
</comments>
</file>

<file path=xl/comments3.xml><?xml version="1.0" encoding="utf-8"?>
<comments xmlns="http://schemas.openxmlformats.org/spreadsheetml/2006/main">
  <authors>
    <author>Kimberly Leonard</author>
  </authors>
  <commentList>
    <comment ref="D18" authorId="0">
      <text>
        <r>
          <rPr>
            <b/>
            <sz val="9"/>
            <color indexed="81"/>
            <rFont val="Tahoma"/>
            <family val="2"/>
          </rPr>
          <t>Kimberly Leonard:</t>
        </r>
        <r>
          <rPr>
            <sz val="9"/>
            <color indexed="81"/>
            <rFont val="Tahoma"/>
            <family val="2"/>
          </rPr>
          <t xml:space="preserve">
PR was digital this month</t>
        </r>
      </text>
    </comment>
    <comment ref="L19" authorId="0">
      <text>
        <r>
          <rPr>
            <b/>
            <sz val="9"/>
            <color indexed="81"/>
            <rFont val="Tahoma"/>
            <family val="2"/>
          </rPr>
          <t>Kimberly Leonard:</t>
        </r>
        <r>
          <rPr>
            <sz val="9"/>
            <color indexed="81"/>
            <rFont val="Tahoma"/>
            <family val="2"/>
          </rPr>
          <t xml:space="preserve">
updated with new numbers which weren't available on original report</t>
        </r>
      </text>
    </comment>
  </commentList>
</comments>
</file>

<file path=xl/comments4.xml><?xml version="1.0" encoding="utf-8"?>
<comments xmlns="http://schemas.openxmlformats.org/spreadsheetml/2006/main">
  <authors>
    <author>Kimberly Leonard</author>
  </authors>
  <commentList>
    <comment ref="D18" authorId="0">
      <text>
        <r>
          <rPr>
            <b/>
            <sz val="9"/>
            <color indexed="81"/>
            <rFont val="Tahoma"/>
            <family val="2"/>
          </rPr>
          <t>Kimberly Leonard:</t>
        </r>
        <r>
          <rPr>
            <sz val="9"/>
            <color indexed="81"/>
            <rFont val="Tahoma"/>
            <family val="2"/>
          </rPr>
          <t xml:space="preserve">
PR was digital this month</t>
        </r>
      </text>
    </comment>
    <comment ref="L19" authorId="0">
      <text>
        <r>
          <rPr>
            <b/>
            <sz val="9"/>
            <color indexed="81"/>
            <rFont val="Tahoma"/>
            <family val="2"/>
          </rPr>
          <t>Kimberly Leonard:</t>
        </r>
        <r>
          <rPr>
            <sz val="9"/>
            <color indexed="81"/>
            <rFont val="Tahoma"/>
            <family val="2"/>
          </rPr>
          <t xml:space="preserve">
updated with new numbers which weren't available on original report</t>
        </r>
      </text>
    </comment>
  </commentList>
</comments>
</file>

<file path=xl/sharedStrings.xml><?xml version="1.0" encoding="utf-8"?>
<sst xmlns="http://schemas.openxmlformats.org/spreadsheetml/2006/main" count="962" uniqueCount="249">
  <si>
    <t>Metric</t>
  </si>
  <si>
    <t xml:space="preserve">Definition </t>
  </si>
  <si>
    <t xml:space="preserve"> Visits to TNVacation Website Properties  </t>
  </si>
  <si>
    <t xml:space="preserve"> Rich Media /Pre-roll Views - (non-autoplay) </t>
  </si>
  <si>
    <t xml:space="preserve"> Paid Search Clicks  </t>
  </si>
  <si>
    <t xml:space="preserve"> Sum of all Engagements  </t>
  </si>
  <si>
    <t xml:space="preserve"> Sum of all Spend </t>
  </si>
  <si>
    <t xml:space="preserve"> Cost per Engagement </t>
  </si>
  <si>
    <t>July</t>
  </si>
  <si>
    <t>August</t>
  </si>
  <si>
    <t>September</t>
  </si>
  <si>
    <t>October</t>
  </si>
  <si>
    <t>November</t>
  </si>
  <si>
    <t>December</t>
  </si>
  <si>
    <t>January</t>
  </si>
  <si>
    <t>February</t>
  </si>
  <si>
    <t>March</t>
  </si>
  <si>
    <t>April</t>
  </si>
  <si>
    <t>May</t>
  </si>
  <si>
    <t>June</t>
  </si>
  <si>
    <t>FYTD</t>
  </si>
  <si>
    <t>Impressions</t>
  </si>
  <si>
    <t xml:space="preserve">Paid Search    </t>
  </si>
  <si>
    <t xml:space="preserve">Visits </t>
  </si>
  <si>
    <t xml:space="preserve">Media Clicks </t>
  </si>
  <si>
    <t xml:space="preserve">Email  </t>
  </si>
  <si>
    <t xml:space="preserve">Total </t>
  </si>
  <si>
    <t xml:space="preserve">Spend </t>
  </si>
  <si>
    <t xml:space="preserve">CPE </t>
  </si>
  <si>
    <t>Unique Monthly PR Impressions</t>
  </si>
  <si>
    <t>Guide Requests</t>
  </si>
  <si>
    <t xml:space="preserve">Website guide requests </t>
  </si>
  <si>
    <t>Video Views</t>
  </si>
  <si>
    <t>Organic Social Engagements</t>
  </si>
  <si>
    <t xml:space="preserve"> Display Clicks - Standard &amp; Rich Media , Pre-roll Clicks </t>
  </si>
  <si>
    <t>Paid Social Engagements</t>
  </si>
  <si>
    <t>Influencer Engagements</t>
  </si>
  <si>
    <t xml:space="preserve">Content Views, Likes, Comments, Shares </t>
  </si>
  <si>
    <t>Organic Visits</t>
  </si>
  <si>
    <t>Email Visits</t>
  </si>
  <si>
    <t>Direct Visits</t>
  </si>
  <si>
    <t>Referral Visits</t>
  </si>
  <si>
    <t>Paid Media Visits</t>
  </si>
  <si>
    <t>Eguide Requests</t>
  </si>
  <si>
    <t>Fall Email</t>
  </si>
  <si>
    <t>Winter Email</t>
  </si>
  <si>
    <t>Vacation Guide Launch Email</t>
  </si>
  <si>
    <t>Spring Email</t>
  </si>
  <si>
    <t>Summer Email</t>
  </si>
  <si>
    <t xml:space="preserve">Follower Growth - Maybe </t>
  </si>
  <si>
    <t>Social Engagements - Likes, Comments, Shares, Repins, Likes, Clicks to view Pin, Favorites, Retweets, Follows (if not counting follower growth), Mentions</t>
  </si>
  <si>
    <t>Social Follower Growth</t>
  </si>
  <si>
    <t>New Likes or Follows on TDTD Social Channels</t>
  </si>
  <si>
    <t>Social Visits</t>
  </si>
  <si>
    <t>Organic Social Likes, Comments, Shares, Video Views, Clicks</t>
  </si>
  <si>
    <t xml:space="preserve">Paid Social Clicks/Video Views on Social  </t>
  </si>
  <si>
    <t>Email Clicks</t>
  </si>
  <si>
    <t>Paid Search</t>
  </si>
  <si>
    <t>Fall Campaign</t>
  </si>
  <si>
    <t>Always on Music</t>
  </si>
  <si>
    <t>Always on Social</t>
  </si>
  <si>
    <t>Always on Influencer</t>
  </si>
  <si>
    <t>Jan-June Iitiatives 2016</t>
  </si>
  <si>
    <t>NA</t>
  </si>
  <si>
    <t>App Guide Requests</t>
  </si>
  <si>
    <t>Spring Co-op 2016</t>
  </si>
  <si>
    <t>Spring/Summer Campaign 2016</t>
  </si>
  <si>
    <t>VG Launch</t>
  </si>
  <si>
    <t>Branded Content</t>
  </si>
  <si>
    <t>Spring/Summer Campaign (2016)</t>
  </si>
  <si>
    <t>Spring Co-op (2016)</t>
  </si>
  <si>
    <t xml:space="preserve"> </t>
  </si>
  <si>
    <t>Always On Social</t>
  </si>
  <si>
    <t>Always On Music</t>
  </si>
  <si>
    <t>Always On Influencer</t>
  </si>
  <si>
    <t>CPE</t>
  </si>
  <si>
    <t>Eguide &amp; App Requests ONLY</t>
  </si>
  <si>
    <t>Clicks</t>
  </si>
  <si>
    <t>Media, Paid Search, and Email Clicks</t>
  </si>
  <si>
    <t>Social Engagements</t>
  </si>
  <si>
    <t>Paid, Organic, &amp; Influencer Engagements</t>
  </si>
  <si>
    <t>TDTD BASELINE</t>
  </si>
  <si>
    <t>TDTD CFG Performance Tracking - CFG Baselines</t>
  </si>
  <si>
    <t>Organic Social Likes, Comments, Shares, Clicks</t>
  </si>
  <si>
    <t xml:space="preserve">Paid Social Likes, Comments, Shares, Clicks, Pins (etc.) </t>
  </si>
  <si>
    <t>Eguide &amp; App Requests ONLY*</t>
  </si>
  <si>
    <t>*TDTD will add Print Guides</t>
  </si>
  <si>
    <t>VML BASELINE</t>
  </si>
  <si>
    <t xml:space="preserve">**PR Impressions decreased because we changed the way we were reporting to eliminate bots and false positives. </t>
  </si>
  <si>
    <t xml:space="preserve">FY15-16 </t>
  </si>
  <si>
    <t>VML TARGET</t>
  </si>
  <si>
    <t>Q1</t>
  </si>
  <si>
    <t>TDTD CFG Performance Tracking - FY 15-16 Breakout</t>
  </si>
  <si>
    <t>TDTD CFG Performance Tracking - CFG Metrics</t>
  </si>
  <si>
    <t>Q2</t>
  </si>
  <si>
    <t>Q3</t>
  </si>
  <si>
    <t>Q4</t>
  </si>
  <si>
    <t>% to Goal</t>
  </si>
  <si>
    <t xml:space="preserve">FY16-17 </t>
  </si>
  <si>
    <t>Fullbottle</t>
  </si>
  <si>
    <t>Josh Ness</t>
  </si>
  <si>
    <t>Facebook</t>
  </si>
  <si>
    <t>Instagram</t>
  </si>
  <si>
    <t>Snapchat</t>
  </si>
  <si>
    <t>Pinterest Buyable</t>
  </si>
  <si>
    <t>Pandora</t>
  </si>
  <si>
    <t>Fall Display</t>
  </si>
  <si>
    <t>Fall Video</t>
  </si>
  <si>
    <t>New Email Subscribers</t>
  </si>
  <si>
    <t>Email Subscriptions and Clicks</t>
  </si>
  <si>
    <t>Engagement</t>
  </si>
  <si>
    <t>Sum of all Intent to Travel Engagements</t>
  </si>
  <si>
    <t>TDTD CFG Performance Tracking</t>
  </si>
  <si>
    <t>FY16-17 Estimates</t>
  </si>
  <si>
    <t>FY16-17</t>
  </si>
  <si>
    <t>Unique Monthly US PR Impressions</t>
  </si>
  <si>
    <t>CFG FY GOAL</t>
  </si>
  <si>
    <t>Unique Monthly Domestic PR Impressions</t>
  </si>
  <si>
    <t>DOMESTIC</t>
  </si>
  <si>
    <t>INTERNATIONAL</t>
  </si>
  <si>
    <t>Unique Monthly International PR Impressions</t>
  </si>
  <si>
    <t>TOTALS</t>
  </si>
  <si>
    <t>UK-Euro</t>
  </si>
  <si>
    <t>GER</t>
  </si>
  <si>
    <t>Brazil</t>
  </si>
  <si>
    <t>Austrialia</t>
  </si>
  <si>
    <t>Japan</t>
  </si>
  <si>
    <t>China (start date 1/1/2017)</t>
  </si>
  <si>
    <t xml:space="preserve"> TOTAL of all Engagements  </t>
  </si>
  <si>
    <t>TOTAL Impressions</t>
  </si>
  <si>
    <t>Metric - PR Impressions</t>
  </si>
  <si>
    <t>Intent to Travel Engagements</t>
  </si>
  <si>
    <t>PR Impressions</t>
  </si>
  <si>
    <t>UK - Benelux - France</t>
  </si>
  <si>
    <t>Unique Website Visits*</t>
  </si>
  <si>
    <t xml:space="preserve"> Visits to Deep-South-USA.com Website </t>
  </si>
  <si>
    <t>Paid Advertising Campaigns</t>
  </si>
  <si>
    <t>Various: Black Tomato, AMAUK, etc.</t>
  </si>
  <si>
    <t>Organic Social Engagements**</t>
  </si>
  <si>
    <t>Paid Social Engagements**</t>
  </si>
  <si>
    <t>Email</t>
  </si>
  <si>
    <t>Email clicks from eNewsletters</t>
  </si>
  <si>
    <t>Consumer Inquiries</t>
  </si>
  <si>
    <t>UK, Emerging Markets</t>
  </si>
  <si>
    <t>Retail Inquires</t>
  </si>
  <si>
    <t>Tour Operators Inquires</t>
  </si>
  <si>
    <t>Impressions***</t>
  </si>
  <si>
    <t>Unique Monthly  PR Impressions</t>
  </si>
  <si>
    <t>AV***</t>
  </si>
  <si>
    <t xml:space="preserve">Ad Value </t>
  </si>
  <si>
    <t>*Minus the US visitation to site</t>
  </si>
  <si>
    <t>**Regarding TN</t>
  </si>
  <si>
    <t xml:space="preserve">December </t>
  </si>
  <si>
    <t xml:space="preserve">Unique Website Visits </t>
  </si>
  <si>
    <t xml:space="preserve"> Visits to Tennessee.de Website </t>
  </si>
  <si>
    <t xml:space="preserve"> Visits to Deep-South-USA.de Website </t>
  </si>
  <si>
    <t>Various programs</t>
  </si>
  <si>
    <t xml:space="preserve"> Rich Media /Pre-roll Views - (non-autoplay)</t>
  </si>
  <si>
    <t>Organic Social Engagements*</t>
  </si>
  <si>
    <t>Paid Social Engagements*</t>
  </si>
  <si>
    <t>Germany, Austria, Switzerland Fulfillments</t>
  </si>
  <si>
    <t xml:space="preserve">Retail Inquires </t>
  </si>
  <si>
    <t>Impressions**</t>
  </si>
  <si>
    <t>*Posts Regarding TN</t>
  </si>
  <si>
    <t>**Print impressions only - need to include online, TV and radio</t>
  </si>
  <si>
    <t>***Ad Value includes all media</t>
  </si>
  <si>
    <t>AV</t>
  </si>
  <si>
    <t>Australia</t>
  </si>
  <si>
    <t>Unique Website Visits</t>
  </si>
  <si>
    <t xml:space="preserve"> Visits to Website (TnVacation.com)</t>
  </si>
  <si>
    <t>(reported quaterly)</t>
  </si>
  <si>
    <t xml:space="preserve"> Visits to Website MRC - TN Page</t>
  </si>
  <si>
    <t xml:space="preserve">China </t>
  </si>
  <si>
    <t>Start date: January 2017</t>
  </si>
  <si>
    <t xml:space="preserve"> Visits to Website TNVacation.com</t>
  </si>
  <si>
    <t>Metric - Total Engagements</t>
  </si>
  <si>
    <t>Country</t>
  </si>
  <si>
    <t>Visit the USA State Page (Pageviews)</t>
  </si>
  <si>
    <t>GO USA - China (Pageviews)</t>
  </si>
  <si>
    <t xml:space="preserve"> Sum of all Media Spend</t>
  </si>
  <si>
    <t xml:space="preserve"> Sum of Media Spend </t>
  </si>
  <si>
    <t xml:space="preserve"> Sum of all Intent to Travel Engagements  </t>
  </si>
  <si>
    <t>Misc. Countries</t>
  </si>
  <si>
    <t>BrandUSA</t>
  </si>
  <si>
    <t>Impressions*</t>
  </si>
  <si>
    <t>Unique Monthly  PR Impressions *</t>
  </si>
  <si>
    <t>* Print Impressions Only</t>
  </si>
  <si>
    <t>Other Countries Detail</t>
  </si>
  <si>
    <t>Metric -Visit the USA state page</t>
  </si>
  <si>
    <t>Argentina</t>
  </si>
  <si>
    <t>Canada</t>
  </si>
  <si>
    <t>Columbia</t>
  </si>
  <si>
    <t>Congo (DRC)</t>
  </si>
  <si>
    <t>Denmark</t>
  </si>
  <si>
    <t>Egypt</t>
  </si>
  <si>
    <t>Greece</t>
  </si>
  <si>
    <t>Hong Kong</t>
  </si>
  <si>
    <t>India</t>
  </si>
  <si>
    <t>Ireland</t>
  </si>
  <si>
    <t>Italy</t>
  </si>
  <si>
    <t>Mexico</t>
  </si>
  <si>
    <t>Morocco</t>
  </si>
  <si>
    <t>Nigeria</t>
  </si>
  <si>
    <t>Norway</t>
  </si>
  <si>
    <t>Peru</t>
  </si>
  <si>
    <t>Philippines</t>
  </si>
  <si>
    <t>Portugal</t>
  </si>
  <si>
    <t>Romania</t>
  </si>
  <si>
    <t>Saudi Arabia</t>
  </si>
  <si>
    <t>Singapore</t>
  </si>
  <si>
    <t>South Africa</t>
  </si>
  <si>
    <t>South Korea</t>
  </si>
  <si>
    <t>Spain</t>
  </si>
  <si>
    <t>Sudan</t>
  </si>
  <si>
    <t>Sweden</t>
  </si>
  <si>
    <t>United Arab Emitates</t>
  </si>
  <si>
    <t>Metric: GO USA - China (Pageviews)</t>
  </si>
  <si>
    <t>Malaysia</t>
  </si>
  <si>
    <t xml:space="preserve">Italy </t>
  </si>
  <si>
    <t>Indonesia</t>
  </si>
  <si>
    <t>GRAND TOTALS</t>
  </si>
  <si>
    <t>Poland</t>
  </si>
  <si>
    <t>Switzerland</t>
  </si>
  <si>
    <t>Taiwan</t>
  </si>
  <si>
    <t>Mongolia</t>
  </si>
  <si>
    <t>Welcome Centers Comment Cards</t>
  </si>
  <si>
    <t>Cumulative CC Score</t>
  </si>
  <si>
    <t>Average visitor rating (1-5) of welcome ctr.</t>
  </si>
  <si>
    <t>March*</t>
  </si>
  <si>
    <t>TBD</t>
  </si>
  <si>
    <t>Q3 *</t>
  </si>
  <si>
    <t>* WeChat does not share the # of likes,shares nor comments.  These are the views regarding TN specific posts</t>
  </si>
  <si>
    <t>Organic Social *</t>
  </si>
  <si>
    <t>WeChat Views*</t>
  </si>
  <si>
    <t>China</t>
  </si>
  <si>
    <t>Finland</t>
  </si>
  <si>
    <t>Puerto Rico</t>
  </si>
  <si>
    <t>Vietnam</t>
  </si>
  <si>
    <t xml:space="preserve">Visits to Website </t>
  </si>
  <si>
    <t>Costa Rica</t>
  </si>
  <si>
    <t>Ecuador</t>
  </si>
  <si>
    <t>Turkey</t>
  </si>
  <si>
    <t>*** **Print impressions only - need to include online, TV and radio</t>
  </si>
  <si>
    <t>* Print Impressions Only when provided</t>
  </si>
  <si>
    <t>Cyprus</t>
  </si>
  <si>
    <t>Hungary</t>
  </si>
  <si>
    <t>Isreal</t>
  </si>
  <si>
    <t>r</t>
  </si>
  <si>
    <t>*Print and online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</si>
</sst>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_);_(* \(#,##0\);_(* &quot;-&quot;??_);_(@_)"/>
    <numFmt numFmtId="167" formatCode="_-* #,##0_-;\-* #,##0_-;_-* &quot;-&quot;??_-;_-@_-"/>
    <numFmt numFmtId="168" formatCode="_(&quot;$&quot;* #,##0_);_(&quot;$&quot;* \(#,##0\);_(&quot;$&quot;* &quot;-&quot;??_);_(@_)"/>
    <numFmt numFmtId="169" formatCode="&quot;$&quot;#,##0"/>
    <numFmt numFmtId="170" formatCode="_(* #,##0.000_);_(* \(#,##0.000\);_(* &quot;-&quot;??_);_(@_)"/>
    <numFmt numFmtId="171" formatCode="_(* #,##0.0_);_(* \(#,##0.0\);_(* &quot;-&quot;??_);_(@_)"/>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sz val="12"/>
      <color rgb="FF000000"/>
      <name val="Calibri"/>
      <family val="2"/>
      <scheme val="minor"/>
    </font>
    <font>
      <b/>
      <sz val="12"/>
      <color rgb="FF000000"/>
      <name val="Calibri"/>
      <family val="2"/>
      <scheme val="minor"/>
    </font>
    <font>
      <b/>
      <sz val="15"/>
      <color theme="1"/>
      <name val="Calibri"/>
      <family val="2"/>
      <scheme val="minor"/>
    </font>
    <font>
      <sz val="10"/>
      <color indexed="81"/>
      <name val="Calibri"/>
      <family val="2"/>
    </font>
    <font>
      <b/>
      <sz val="10"/>
      <color indexed="81"/>
      <name val="Calibri"/>
      <family val="2"/>
    </font>
    <font>
      <sz val="12"/>
      <color rgb="FFFF0000"/>
      <name val="Calibri"/>
      <family val="2"/>
      <scheme val="minor"/>
    </font>
    <font>
      <sz val="11"/>
      <color theme="1"/>
      <name val="Calibri"/>
      <family val="2"/>
      <scheme val="minor"/>
    </font>
    <font>
      <b/>
      <sz val="14"/>
      <color theme="1"/>
      <name val="Calibri"/>
      <family val="2"/>
      <scheme val="minor"/>
    </font>
    <font>
      <b/>
      <sz val="9"/>
      <color indexed="81"/>
      <name val="Tahoma"/>
      <family val="2"/>
    </font>
    <font>
      <sz val="9"/>
      <color indexed="81"/>
      <name val="Tahoma"/>
      <family val="2"/>
    </font>
    <font>
      <b/>
      <sz val="11"/>
      <color theme="1"/>
      <name val="Calibri"/>
      <family val="2"/>
      <scheme val="minor"/>
    </font>
    <font>
      <b/>
      <sz val="13"/>
      <color theme="1"/>
      <name val="Calibri"/>
      <family val="2"/>
      <scheme val="minor"/>
    </font>
    <font>
      <sz val="13"/>
      <color theme="1"/>
      <name val="Calibri"/>
      <family val="2"/>
      <scheme val="minor"/>
    </font>
    <font>
      <b/>
      <sz val="13"/>
      <color rgb="FF000000"/>
      <name val="Calibri"/>
      <family val="2"/>
      <scheme val="minor"/>
    </font>
    <font>
      <b/>
      <sz val="10"/>
      <color theme="1"/>
      <name val="Calibri"/>
      <family val="2"/>
      <scheme val="minor"/>
    </font>
    <font>
      <sz val="10"/>
      <color theme="1"/>
      <name val="Calibri"/>
      <family val="2"/>
      <scheme val="minor"/>
    </font>
  </fonts>
  <fills count="1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bgColor indexed="64"/>
      </patternFill>
    </fill>
    <fill>
      <patternFill patternType="solid">
        <fgColor rgb="FFFF66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CC"/>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43">
    <xf numFmtId="0" fontId="0" fillId="0" borderId="0"/>
    <xf numFmtId="43"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43" fontId="3" fillId="0" borderId="0" applyFont="0" applyFill="0" applyBorder="0" applyAlignment="0" applyProtection="0"/>
    <xf numFmtId="0" fontId="16" fillId="0" borderId="0"/>
    <xf numFmtId="44" fontId="3" fillId="0" borderId="0" applyFont="0" applyFill="0" applyBorder="0" applyAlignment="0" applyProtection="0"/>
    <xf numFmtId="9" fontId="3" fillId="0" borderId="0" applyFont="0" applyFill="0" applyBorder="0" applyAlignment="0" applyProtection="0"/>
  </cellStyleXfs>
  <cellXfs count="249">
    <xf numFmtId="0" fontId="0" fillId="0" borderId="0" xfId="0"/>
    <xf numFmtId="166" fontId="0" fillId="0" borderId="1" xfId="1" applyNumberFormat="1" applyFont="1" applyBorder="1"/>
    <xf numFmtId="166" fontId="0" fillId="0" borderId="1" xfId="0" applyNumberFormat="1" applyBorder="1"/>
    <xf numFmtId="166" fontId="0" fillId="0" borderId="1" xfId="1" applyNumberFormat="1" applyFont="1" applyFill="1" applyBorder="1"/>
    <xf numFmtId="166" fontId="0" fillId="0" borderId="1" xfId="1" applyNumberFormat="1" applyFont="1" applyBorder="1" applyAlignment="1">
      <alignment horizontal="right"/>
    </xf>
    <xf numFmtId="0" fontId="6" fillId="2" borderId="1" xfId="0" applyFont="1" applyFill="1" applyBorder="1" applyAlignment="1">
      <alignment horizontal="center"/>
    </xf>
    <xf numFmtId="44" fontId="0" fillId="0" borderId="1" xfId="2" applyFont="1" applyBorder="1"/>
    <xf numFmtId="0" fontId="0" fillId="0" borderId="1" xfId="0" applyBorder="1"/>
    <xf numFmtId="166" fontId="0" fillId="0" borderId="0" xfId="0" applyNumberFormat="1"/>
    <xf numFmtId="44" fontId="0" fillId="0" borderId="0" xfId="2" applyFont="1"/>
    <xf numFmtId="43" fontId="0" fillId="0" borderId="0" xfId="0" applyNumberFormat="1"/>
    <xf numFmtId="14" fontId="0" fillId="0" borderId="0" xfId="0" applyNumberFormat="1"/>
    <xf numFmtId="0" fontId="0" fillId="4" borderId="1" xfId="0" applyFill="1" applyBorder="1"/>
    <xf numFmtId="0" fontId="0" fillId="0" borderId="1" xfId="0" applyFill="1" applyBorder="1"/>
    <xf numFmtId="0" fontId="0" fillId="0" borderId="0" xfId="0" applyFill="1"/>
    <xf numFmtId="166" fontId="0" fillId="3" borderId="1" xfId="1" applyNumberFormat="1" applyFont="1" applyFill="1" applyBorder="1"/>
    <xf numFmtId="0" fontId="0" fillId="5" borderId="1" xfId="0" applyFill="1" applyBorder="1"/>
    <xf numFmtId="0" fontId="0" fillId="3" borderId="1" xfId="0" applyFill="1" applyBorder="1"/>
    <xf numFmtId="166" fontId="6" fillId="0" borderId="1" xfId="1" applyNumberFormat="1" applyFont="1" applyFill="1" applyBorder="1"/>
    <xf numFmtId="166" fontId="6" fillId="3" borderId="1" xfId="1" applyNumberFormat="1" applyFont="1" applyFill="1" applyBorder="1"/>
    <xf numFmtId="166" fontId="6" fillId="5" borderId="1" xfId="1" applyNumberFormat="1" applyFont="1" applyFill="1" applyBorder="1"/>
    <xf numFmtId="44" fontId="6" fillId="5" borderId="1" xfId="2" applyFont="1" applyFill="1" applyBorder="1"/>
    <xf numFmtId="0" fontId="6" fillId="0" borderId="0" xfId="0" applyFont="1"/>
    <xf numFmtId="166" fontId="0" fillId="6" borderId="1" xfId="1" applyNumberFormat="1" applyFont="1" applyFill="1" applyBorder="1"/>
    <xf numFmtId="0" fontId="0" fillId="7" borderId="1" xfId="0" applyFill="1" applyBorder="1"/>
    <xf numFmtId="166" fontId="0" fillId="7" borderId="1" xfId="1" applyNumberFormat="1" applyFont="1" applyFill="1" applyBorder="1"/>
    <xf numFmtId="166" fontId="6" fillId="7" borderId="1" xfId="1" applyNumberFormat="1" applyFont="1" applyFill="1" applyBorder="1"/>
    <xf numFmtId="0" fontId="0" fillId="8" borderId="1" xfId="0" applyFill="1" applyBorder="1"/>
    <xf numFmtId="0" fontId="0" fillId="8" borderId="1" xfId="0" applyFill="1" applyBorder="1" applyAlignment="1">
      <alignment horizontal="left" indent="1"/>
    </xf>
    <xf numFmtId="166" fontId="0" fillId="8" borderId="1" xfId="1" applyNumberFormat="1" applyFont="1" applyFill="1" applyBorder="1"/>
    <xf numFmtId="166" fontId="6" fillId="8" borderId="1" xfId="1" applyNumberFormat="1" applyFont="1" applyFill="1" applyBorder="1"/>
    <xf numFmtId="0" fontId="0" fillId="6" borderId="1" xfId="0" applyFill="1" applyBorder="1"/>
    <xf numFmtId="165" fontId="0" fillId="0" borderId="0" xfId="0" applyNumberFormat="1"/>
    <xf numFmtId="165" fontId="0" fillId="0" borderId="1" xfId="0" applyNumberFormat="1" applyBorder="1"/>
    <xf numFmtId="165" fontId="0" fillId="0" borderId="1" xfId="0" applyNumberFormat="1" applyFill="1" applyBorder="1"/>
    <xf numFmtId="44" fontId="6" fillId="0" borderId="1" xfId="2" applyFont="1" applyBorder="1"/>
    <xf numFmtId="44" fontId="0" fillId="3" borderId="1" xfId="2" applyFont="1" applyFill="1" applyBorder="1"/>
    <xf numFmtId="44" fontId="6" fillId="3" borderId="1" xfId="2" applyFont="1" applyFill="1" applyBorder="1"/>
    <xf numFmtId="164" fontId="0" fillId="0" borderId="1" xfId="0" applyNumberFormat="1" applyBorder="1"/>
    <xf numFmtId="167" fontId="0" fillId="0" borderId="1" xfId="1" applyNumberFormat="1" applyFont="1" applyBorder="1" applyAlignment="1">
      <alignment horizontal="right"/>
    </xf>
    <xf numFmtId="166" fontId="0" fillId="0" borderId="2" xfId="1" applyNumberFormat="1" applyFont="1" applyFill="1" applyBorder="1"/>
    <xf numFmtId="0" fontId="0" fillId="0" borderId="0" xfId="0" applyFill="1" applyBorder="1"/>
    <xf numFmtId="166" fontId="10" fillId="0" borderId="1" xfId="0" applyNumberFormat="1" applyFont="1" applyBorder="1" applyAlignment="1">
      <alignment horizontal="right"/>
    </xf>
    <xf numFmtId="2" fontId="0" fillId="0" borderId="0" xfId="1" applyNumberFormat="1" applyFont="1"/>
    <xf numFmtId="0" fontId="11" fillId="9" borderId="1" xfId="0" applyFont="1" applyFill="1" applyBorder="1" applyAlignment="1">
      <alignment horizontal="center"/>
    </xf>
    <xf numFmtId="9" fontId="0" fillId="0" borderId="1" xfId="213" applyFont="1" applyBorder="1"/>
    <xf numFmtId="9" fontId="0" fillId="0" borderId="1" xfId="213" applyFont="1" applyBorder="1" applyAlignment="1">
      <alignment horizontal="right"/>
    </xf>
    <xf numFmtId="166" fontId="6" fillId="10" borderId="1" xfId="1" applyNumberFormat="1" applyFont="1" applyFill="1" applyBorder="1"/>
    <xf numFmtId="166" fontId="0" fillId="10" borderId="1" xfId="1" applyNumberFormat="1" applyFont="1" applyFill="1" applyBorder="1"/>
    <xf numFmtId="166" fontId="0" fillId="10" borderId="1" xfId="1" applyNumberFormat="1" applyFont="1" applyFill="1" applyBorder="1" applyAlignment="1">
      <alignment horizontal="right"/>
    </xf>
    <xf numFmtId="167" fontId="6" fillId="10" borderId="3" xfId="1" applyNumberFormat="1" applyFont="1" applyFill="1" applyBorder="1"/>
    <xf numFmtId="167" fontId="6" fillId="10" borderId="1" xfId="1" applyNumberFormat="1" applyFont="1" applyFill="1" applyBorder="1"/>
    <xf numFmtId="3" fontId="6" fillId="10" borderId="1" xfId="0" applyNumberFormat="1" applyFont="1" applyFill="1" applyBorder="1"/>
    <xf numFmtId="168" fontId="6" fillId="10" borderId="1" xfId="2" applyNumberFormat="1" applyFont="1" applyFill="1" applyBorder="1"/>
    <xf numFmtId="8" fontId="0" fillId="0" borderId="1" xfId="2" applyNumberFormat="1" applyFont="1" applyBorder="1"/>
    <xf numFmtId="3" fontId="0" fillId="0" borderId="0" xfId="0" applyNumberFormat="1"/>
    <xf numFmtId="0" fontId="15" fillId="0" borderId="0" xfId="0" applyFont="1"/>
    <xf numFmtId="0" fontId="0" fillId="0" borderId="0" xfId="0" applyBorder="1"/>
    <xf numFmtId="44" fontId="0" fillId="0" borderId="0" xfId="2" applyFont="1" applyBorder="1"/>
    <xf numFmtId="8" fontId="0" fillId="0" borderId="0" xfId="2" applyNumberFormat="1" applyFont="1" applyBorder="1"/>
    <xf numFmtId="9" fontId="0" fillId="0" borderId="0" xfId="213" applyFont="1" applyBorder="1" applyAlignment="1">
      <alignment horizontal="right"/>
    </xf>
    <xf numFmtId="0" fontId="6" fillId="12" borderId="1" xfId="238" applyFont="1" applyFill="1" applyBorder="1" applyAlignment="1">
      <alignment horizontal="center"/>
    </xf>
    <xf numFmtId="0" fontId="6" fillId="0" borderId="1" xfId="238" applyFont="1" applyFill="1" applyBorder="1" applyAlignment="1">
      <alignment horizontal="center"/>
    </xf>
    <xf numFmtId="0" fontId="3" fillId="0" borderId="1" xfId="0" applyFont="1" applyBorder="1"/>
    <xf numFmtId="0" fontId="3" fillId="0" borderId="7" xfId="0" applyFont="1" applyBorder="1"/>
    <xf numFmtId="0" fontId="0" fillId="0" borderId="7" xfId="0" applyBorder="1"/>
    <xf numFmtId="0" fontId="6" fillId="0" borderId="6" xfId="238" applyFont="1" applyBorder="1"/>
    <xf numFmtId="0" fontId="3" fillId="0" borderId="0" xfId="0" applyFont="1"/>
    <xf numFmtId="0" fontId="6" fillId="13" borderId="1" xfId="238" applyFont="1" applyFill="1" applyBorder="1" applyAlignment="1">
      <alignment horizontal="center"/>
    </xf>
    <xf numFmtId="0" fontId="6" fillId="0" borderId="6" xfId="0" applyFont="1" applyFill="1" applyBorder="1"/>
    <xf numFmtId="0" fontId="0" fillId="0" borderId="1" xfId="0" applyFont="1" applyBorder="1"/>
    <xf numFmtId="0" fontId="6" fillId="12" borderId="7" xfId="238" applyFont="1" applyFill="1" applyBorder="1" applyAlignment="1">
      <alignment horizontal="center"/>
    </xf>
    <xf numFmtId="166" fontId="6" fillId="0" borderId="6" xfId="239" applyNumberFormat="1" applyFont="1" applyBorder="1"/>
    <xf numFmtId="0" fontId="6" fillId="0" borderId="0" xfId="238" applyFont="1" applyBorder="1"/>
    <xf numFmtId="166" fontId="6" fillId="0" borderId="0" xfId="239" applyNumberFormat="1" applyFont="1" applyBorder="1"/>
    <xf numFmtId="0" fontId="6" fillId="13" borderId="7" xfId="238" applyFont="1" applyFill="1" applyBorder="1" applyAlignment="1">
      <alignment horizontal="center"/>
    </xf>
    <xf numFmtId="0" fontId="3" fillId="0" borderId="1" xfId="238" applyBorder="1"/>
    <xf numFmtId="3" fontId="3" fillId="0" borderId="1" xfId="238" applyNumberFormat="1" applyBorder="1"/>
    <xf numFmtId="0" fontId="3" fillId="0" borderId="1" xfId="238" applyFill="1" applyBorder="1"/>
    <xf numFmtId="0" fontId="3" fillId="0" borderId="0" xfId="238" applyFill="1" applyBorder="1"/>
    <xf numFmtId="0" fontId="17" fillId="0" borderId="0" xfId="240" applyFont="1"/>
    <xf numFmtId="0" fontId="16" fillId="0" borderId="0" xfId="240"/>
    <xf numFmtId="0" fontId="16" fillId="0" borderId="1" xfId="240" applyBorder="1"/>
    <xf numFmtId="0" fontId="16" fillId="0" borderId="8" xfId="240" applyBorder="1"/>
    <xf numFmtId="0" fontId="16" fillId="0" borderId="6" xfId="240" applyBorder="1"/>
    <xf numFmtId="0" fontId="16" fillId="0" borderId="0" xfId="240" applyBorder="1"/>
    <xf numFmtId="6" fontId="16" fillId="0" borderId="1" xfId="240" applyNumberFormat="1" applyBorder="1"/>
    <xf numFmtId="6" fontId="16" fillId="0" borderId="0" xfId="240" applyNumberFormat="1" applyBorder="1"/>
    <xf numFmtId="0" fontId="16" fillId="0" borderId="3" xfId="240" applyBorder="1"/>
    <xf numFmtId="0" fontId="16" fillId="0" borderId="0" xfId="240" applyAlignment="1">
      <alignment horizontal="center"/>
    </xf>
    <xf numFmtId="6" fontId="16" fillId="0" borderId="1" xfId="240" applyNumberFormat="1" applyFont="1" applyBorder="1" applyAlignment="1">
      <alignment horizontal="center"/>
    </xf>
    <xf numFmtId="6" fontId="16" fillId="0" borderId="0" xfId="240" applyNumberFormat="1" applyBorder="1" applyAlignment="1">
      <alignment horizontal="center"/>
    </xf>
    <xf numFmtId="3" fontId="16" fillId="0" borderId="0" xfId="240" applyNumberFormat="1" applyAlignment="1">
      <alignment horizontal="center"/>
    </xf>
    <xf numFmtId="0" fontId="16" fillId="0" borderId="0" xfId="240" applyFont="1"/>
    <xf numFmtId="166" fontId="16" fillId="0" borderId="8" xfId="240" applyNumberFormat="1" applyBorder="1"/>
    <xf numFmtId="166" fontId="16" fillId="0" borderId="0" xfId="240" applyNumberFormat="1" applyBorder="1"/>
    <xf numFmtId="3" fontId="0" fillId="0" borderId="1" xfId="0" applyNumberFormat="1" applyBorder="1"/>
    <xf numFmtId="0" fontId="16" fillId="0" borderId="1" xfId="240" applyBorder="1" applyAlignment="1">
      <alignment horizontal="right"/>
    </xf>
    <xf numFmtId="0" fontId="0" fillId="0" borderId="1" xfId="238" applyFont="1" applyBorder="1"/>
    <xf numFmtId="0" fontId="16" fillId="0" borderId="8" xfId="240" applyBorder="1" applyAlignment="1">
      <alignment horizontal="right"/>
    </xf>
    <xf numFmtId="0" fontId="16" fillId="0" borderId="0" xfId="240" applyBorder="1" applyAlignment="1">
      <alignment horizontal="center"/>
    </xf>
    <xf numFmtId="3" fontId="16" fillId="0" borderId="1" xfId="240" applyNumberFormat="1" applyBorder="1"/>
    <xf numFmtId="169" fontId="16" fillId="0" borderId="1" xfId="240" applyNumberFormat="1" applyBorder="1"/>
    <xf numFmtId="0" fontId="0" fillId="13" borderId="1" xfId="0" applyFill="1" applyBorder="1"/>
    <xf numFmtId="0" fontId="6" fillId="0" borderId="1" xfId="0" applyFont="1" applyFill="1" applyBorder="1"/>
    <xf numFmtId="0" fontId="0" fillId="0" borderId="7" xfId="0" applyFill="1" applyBorder="1"/>
    <xf numFmtId="0" fontId="6" fillId="0" borderId="3" xfId="0" applyFont="1" applyFill="1" applyBorder="1"/>
    <xf numFmtId="0" fontId="6" fillId="14" borderId="1" xfId="0" applyFont="1" applyFill="1" applyBorder="1"/>
    <xf numFmtId="3" fontId="16" fillId="0" borderId="1" xfId="240" applyNumberFormat="1" applyBorder="1" applyAlignment="1">
      <alignment horizontal="center"/>
    </xf>
    <xf numFmtId="169" fontId="16" fillId="0" borderId="1" xfId="240" applyNumberFormat="1" applyBorder="1" applyAlignment="1">
      <alignment horizontal="center"/>
    </xf>
    <xf numFmtId="0" fontId="0" fillId="0" borderId="9" xfId="0" applyBorder="1"/>
    <xf numFmtId="3" fontId="0" fillId="0" borderId="1" xfId="0" applyNumberFormat="1" applyBorder="1" applyProtection="1">
      <protection locked="0"/>
    </xf>
    <xf numFmtId="166" fontId="0" fillId="0" borderId="0" xfId="1" applyNumberFormat="1" applyFont="1" applyFill="1" applyBorder="1"/>
    <xf numFmtId="44" fontId="0" fillId="15" borderId="1" xfId="2" applyFont="1" applyFill="1" applyBorder="1"/>
    <xf numFmtId="166" fontId="2" fillId="0" borderId="6" xfId="239" applyNumberFormat="1" applyFont="1" applyBorder="1"/>
    <xf numFmtId="3" fontId="2" fillId="0" borderId="1" xfId="0" applyNumberFormat="1" applyFont="1" applyBorder="1" applyAlignment="1">
      <alignment horizontal="right" vertical="top" wrapText="1"/>
    </xf>
    <xf numFmtId="3" fontId="2" fillId="0" borderId="1" xfId="0" applyNumberFormat="1" applyFont="1" applyBorder="1"/>
    <xf numFmtId="0" fontId="2" fillId="0" borderId="1" xfId="0" applyFont="1" applyBorder="1"/>
    <xf numFmtId="0" fontId="2" fillId="0" borderId="1" xfId="0" applyFont="1" applyFill="1" applyBorder="1"/>
    <xf numFmtId="0" fontId="22" fillId="0" borderId="0" xfId="0" applyFont="1"/>
    <xf numFmtId="0" fontId="21" fillId="2" borderId="1" xfId="0" applyFont="1" applyFill="1" applyBorder="1" applyAlignment="1">
      <alignment horizontal="center"/>
    </xf>
    <xf numFmtId="0" fontId="22" fillId="0" borderId="1" xfId="0" applyFont="1" applyBorder="1"/>
    <xf numFmtId="170" fontId="22" fillId="0" borderId="6" xfId="0" applyNumberFormat="1" applyFont="1" applyBorder="1"/>
    <xf numFmtId="170" fontId="22" fillId="0" borderId="1" xfId="1" applyNumberFormat="1" applyFont="1" applyBorder="1"/>
    <xf numFmtId="0" fontId="23" fillId="9" borderId="1" xfId="0" applyFont="1" applyFill="1" applyBorder="1" applyAlignment="1">
      <alignment horizontal="center"/>
    </xf>
    <xf numFmtId="170" fontId="22" fillId="0" borderId="1" xfId="0" applyNumberFormat="1" applyFont="1" applyBorder="1"/>
    <xf numFmtId="171" fontId="22" fillId="0" borderId="1" xfId="1" applyNumberFormat="1" applyFont="1" applyBorder="1"/>
    <xf numFmtId="10" fontId="22" fillId="0" borderId="1" xfId="213" applyNumberFormat="1" applyFont="1" applyBorder="1"/>
    <xf numFmtId="170" fontId="22" fillId="0" borderId="1" xfId="1" applyNumberFormat="1" applyFont="1" applyBorder="1" applyAlignment="1">
      <alignment horizontal="center"/>
    </xf>
    <xf numFmtId="170" fontId="22" fillId="0" borderId="1" xfId="0" applyNumberFormat="1" applyFont="1" applyBorder="1" applyAlignment="1">
      <alignment horizontal="center"/>
    </xf>
    <xf numFmtId="0" fontId="0" fillId="0" borderId="1" xfId="240" applyFont="1" applyFill="1" applyBorder="1"/>
    <xf numFmtId="9" fontId="0" fillId="0" borderId="1" xfId="213" applyFont="1" applyFill="1" applyBorder="1"/>
    <xf numFmtId="3" fontId="6" fillId="0" borderId="1" xfId="0" applyNumberFormat="1" applyFont="1" applyBorder="1"/>
    <xf numFmtId="3" fontId="6" fillId="0" borderId="6" xfId="0" applyNumberFormat="1" applyFont="1" applyBorder="1"/>
    <xf numFmtId="0" fontId="0" fillId="0" borderId="0" xfId="238" applyFont="1" applyFill="1" applyBorder="1"/>
    <xf numFmtId="0" fontId="0" fillId="0" borderId="8" xfId="238" applyFont="1" applyBorder="1"/>
    <xf numFmtId="0" fontId="24" fillId="0" borderId="0" xfId="240" applyFont="1"/>
    <xf numFmtId="0" fontId="25" fillId="0" borderId="0" xfId="240" applyFont="1"/>
    <xf numFmtId="0" fontId="24" fillId="12" borderId="7" xfId="238" applyFont="1" applyFill="1" applyBorder="1" applyAlignment="1">
      <alignment horizontal="center"/>
    </xf>
    <xf numFmtId="0" fontId="24" fillId="12" borderId="1" xfId="238" applyFont="1" applyFill="1" applyBorder="1" applyAlignment="1">
      <alignment horizontal="center"/>
    </xf>
    <xf numFmtId="0" fontId="25" fillId="0" borderId="1" xfId="238" applyFont="1" applyBorder="1"/>
    <xf numFmtId="166" fontId="25" fillId="0" borderId="1" xfId="239" applyNumberFormat="1" applyFont="1" applyBorder="1"/>
    <xf numFmtId="0" fontId="25" fillId="0" borderId="1" xfId="240" applyFont="1" applyBorder="1"/>
    <xf numFmtId="0" fontId="25" fillId="0" borderId="1" xfId="238" applyFont="1" applyFill="1" applyBorder="1"/>
    <xf numFmtId="0" fontId="25" fillId="0" borderId="1" xfId="240" applyFont="1" applyFill="1" applyBorder="1"/>
    <xf numFmtId="166" fontId="25" fillId="0" borderId="1" xfId="239" applyNumberFormat="1" applyFont="1" applyFill="1" applyBorder="1"/>
    <xf numFmtId="0" fontId="25" fillId="0" borderId="0" xfId="0" applyFont="1"/>
    <xf numFmtId="0" fontId="25" fillId="0" borderId="8" xfId="238" applyFont="1" applyBorder="1"/>
    <xf numFmtId="166" fontId="25" fillId="0" borderId="8" xfId="239" applyNumberFormat="1" applyFont="1" applyBorder="1"/>
    <xf numFmtId="0" fontId="25" fillId="0" borderId="8" xfId="240" applyFont="1" applyBorder="1"/>
    <xf numFmtId="0" fontId="24" fillId="0" borderId="6" xfId="238" applyFont="1" applyBorder="1"/>
    <xf numFmtId="166" fontId="25" fillId="0" borderId="6" xfId="239" applyNumberFormat="1" applyFont="1" applyBorder="1"/>
    <xf numFmtId="0" fontId="24" fillId="0" borderId="0" xfId="238" applyFont="1" applyBorder="1"/>
    <xf numFmtId="166" fontId="25" fillId="0" borderId="0" xfId="239" applyNumberFormat="1" applyFont="1" applyBorder="1"/>
    <xf numFmtId="0" fontId="25" fillId="0" borderId="0" xfId="240" applyFont="1" applyBorder="1"/>
    <xf numFmtId="0" fontId="24" fillId="13" borderId="1" xfId="238" applyFont="1" applyFill="1" applyBorder="1" applyAlignment="1">
      <alignment horizontal="center"/>
    </xf>
    <xf numFmtId="0" fontId="24" fillId="13" borderId="7" xfId="238" applyFont="1" applyFill="1" applyBorder="1" applyAlignment="1">
      <alignment horizontal="center"/>
    </xf>
    <xf numFmtId="3" fontId="25" fillId="0" borderId="0" xfId="240" applyNumberFormat="1" applyFont="1" applyBorder="1" applyAlignment="1">
      <alignment horizontal="right" vertical="top" wrapText="1"/>
    </xf>
    <xf numFmtId="3" fontId="25" fillId="0" borderId="1" xfId="238" applyNumberFormat="1" applyFont="1" applyBorder="1"/>
    <xf numFmtId="3" fontId="25" fillId="0" borderId="1" xfId="239" applyNumberFormat="1" applyFont="1" applyBorder="1" applyAlignment="1">
      <alignment horizontal="right"/>
    </xf>
    <xf numFmtId="3" fontId="25" fillId="0" borderId="1" xfId="240" applyNumberFormat="1" applyFont="1" applyBorder="1"/>
    <xf numFmtId="3" fontId="25" fillId="0" borderId="3" xfId="240" applyNumberFormat="1" applyFont="1" applyBorder="1"/>
    <xf numFmtId="6" fontId="25" fillId="0" borderId="1" xfId="240" applyNumberFormat="1" applyFont="1" applyBorder="1" applyAlignment="1">
      <alignment horizontal="right"/>
    </xf>
    <xf numFmtId="6" fontId="25" fillId="0" borderId="1" xfId="240" applyNumberFormat="1" applyFont="1" applyBorder="1"/>
    <xf numFmtId="169" fontId="25" fillId="0" borderId="1" xfId="240" applyNumberFormat="1" applyFont="1" applyBorder="1"/>
    <xf numFmtId="169" fontId="25" fillId="0" borderId="3" xfId="240" applyNumberFormat="1" applyFont="1" applyBorder="1"/>
    <xf numFmtId="0" fontId="25" fillId="0" borderId="0" xfId="238" applyFont="1" applyFill="1" applyBorder="1"/>
    <xf numFmtId="6" fontId="25" fillId="0" borderId="0" xfId="240" applyNumberFormat="1" applyFont="1" applyBorder="1"/>
    <xf numFmtId="166" fontId="16" fillId="12" borderId="1" xfId="240" applyNumberFormat="1" applyFill="1" applyBorder="1"/>
    <xf numFmtId="0" fontId="16" fillId="12" borderId="1" xfId="240" applyFill="1" applyBorder="1"/>
    <xf numFmtId="166" fontId="16" fillId="12" borderId="8" xfId="240" applyNumberFormat="1" applyFill="1" applyBorder="1"/>
    <xf numFmtId="166" fontId="20" fillId="12" borderId="6" xfId="240" applyNumberFormat="1" applyFont="1" applyFill="1" applyBorder="1"/>
    <xf numFmtId="3" fontId="16" fillId="12" borderId="1" xfId="240" applyNumberFormat="1" applyFill="1" applyBorder="1"/>
    <xf numFmtId="3" fontId="16" fillId="0" borderId="0" xfId="240" applyNumberFormat="1"/>
    <xf numFmtId="169" fontId="3" fillId="0" borderId="1" xfId="238" applyNumberFormat="1" applyFill="1" applyBorder="1"/>
    <xf numFmtId="169" fontId="16" fillId="0" borderId="1" xfId="240" applyNumberFormat="1" applyFont="1" applyBorder="1" applyAlignment="1">
      <alignment horizontal="right"/>
    </xf>
    <xf numFmtId="169" fontId="16" fillId="12" borderId="1" xfId="240" applyNumberFormat="1" applyFill="1" applyBorder="1"/>
    <xf numFmtId="169" fontId="16" fillId="0" borderId="0" xfId="240" applyNumberFormat="1"/>
    <xf numFmtId="0" fontId="25" fillId="12" borderId="1" xfId="240" applyFont="1" applyFill="1" applyBorder="1"/>
    <xf numFmtId="166" fontId="25" fillId="12" borderId="1" xfId="240" applyNumberFormat="1" applyFont="1" applyFill="1" applyBorder="1"/>
    <xf numFmtId="0" fontId="25" fillId="12" borderId="8" xfId="240" applyFont="1" applyFill="1" applyBorder="1"/>
    <xf numFmtId="3" fontId="25" fillId="12" borderId="6" xfId="240" applyNumberFormat="1" applyFont="1" applyFill="1" applyBorder="1"/>
    <xf numFmtId="3" fontId="25" fillId="12" borderId="10" xfId="240" applyNumberFormat="1" applyFont="1" applyFill="1" applyBorder="1"/>
    <xf numFmtId="169" fontId="25" fillId="12" borderId="11" xfId="240" applyNumberFormat="1" applyFont="1" applyFill="1" applyBorder="1"/>
    <xf numFmtId="0" fontId="16" fillId="12" borderId="8" xfId="240" applyFill="1" applyBorder="1"/>
    <xf numFmtId="166" fontId="16" fillId="12" borderId="6" xfId="240" applyNumberFormat="1" applyFill="1" applyBorder="1"/>
    <xf numFmtId="3" fontId="16" fillId="12" borderId="10" xfId="240" applyNumberFormat="1" applyFill="1" applyBorder="1"/>
    <xf numFmtId="6" fontId="16" fillId="12" borderId="11" xfId="240" applyNumberFormat="1" applyFill="1" applyBorder="1"/>
    <xf numFmtId="0" fontId="16" fillId="12" borderId="6" xfId="240" applyFill="1" applyBorder="1"/>
    <xf numFmtId="166" fontId="6" fillId="0" borderId="6" xfId="0" applyNumberFormat="1" applyFont="1" applyBorder="1"/>
    <xf numFmtId="3" fontId="16" fillId="0" borderId="3" xfId="240" applyNumberFormat="1" applyBorder="1"/>
    <xf numFmtId="169" fontId="16" fillId="0" borderId="3" xfId="240" applyNumberFormat="1" applyBorder="1"/>
    <xf numFmtId="169" fontId="16" fillId="12" borderId="11" xfId="240" applyNumberFormat="1" applyFill="1" applyBorder="1"/>
    <xf numFmtId="0" fontId="2" fillId="0" borderId="7" xfId="0" applyFont="1" applyFill="1" applyBorder="1"/>
    <xf numFmtId="3" fontId="0" fillId="0" borderId="1" xfId="0" applyNumberFormat="1" applyFill="1" applyBorder="1"/>
    <xf numFmtId="166" fontId="0" fillId="0" borderId="1" xfId="0" applyNumberFormat="1" applyFill="1" applyBorder="1"/>
    <xf numFmtId="166" fontId="6" fillId="0" borderId="6" xfId="1" applyNumberFormat="1" applyFont="1" applyFill="1" applyBorder="1"/>
    <xf numFmtId="166" fontId="6" fillId="0" borderId="0" xfId="1" applyNumberFormat="1" applyFont="1" applyFill="1"/>
    <xf numFmtId="0" fontId="0" fillId="0" borderId="1" xfId="0" applyFont="1" applyFill="1" applyBorder="1"/>
    <xf numFmtId="0" fontId="3" fillId="0" borderId="1" xfId="0" applyFont="1" applyFill="1" applyBorder="1"/>
    <xf numFmtId="0" fontId="0" fillId="0" borderId="8" xfId="0" applyFill="1" applyBorder="1"/>
    <xf numFmtId="0" fontId="0" fillId="0" borderId="8" xfId="0" applyFill="1" applyBorder="1" applyAlignment="1">
      <alignment horizontal="center"/>
    </xf>
    <xf numFmtId="3" fontId="0" fillId="0" borderId="8" xfId="0" applyNumberFormat="1" applyFill="1" applyBorder="1"/>
    <xf numFmtId="0" fontId="21" fillId="11" borderId="3" xfId="0" applyFont="1" applyFill="1" applyBorder="1" applyAlignment="1">
      <alignment horizontal="left"/>
    </xf>
    <xf numFmtId="0" fontId="21" fillId="11" borderId="4" xfId="0" applyFont="1" applyFill="1" applyBorder="1" applyAlignment="1">
      <alignment horizontal="left"/>
    </xf>
    <xf numFmtId="0" fontId="21" fillId="11" borderId="5" xfId="0" applyFont="1" applyFill="1" applyBorder="1" applyAlignment="1">
      <alignment horizontal="left"/>
    </xf>
    <xf numFmtId="0" fontId="6" fillId="11" borderId="3" xfId="0" applyFont="1" applyFill="1" applyBorder="1" applyAlignment="1">
      <alignment horizontal="left"/>
    </xf>
    <xf numFmtId="0" fontId="6" fillId="11" borderId="4" xfId="0" applyFont="1" applyFill="1" applyBorder="1" applyAlignment="1">
      <alignment horizontal="left"/>
    </xf>
    <xf numFmtId="0" fontId="6" fillId="11" borderId="5" xfId="0" applyFont="1" applyFill="1" applyBorder="1" applyAlignment="1">
      <alignment horizontal="left"/>
    </xf>
    <xf numFmtId="0" fontId="9" fillId="0" borderId="0" xfId="0" applyFont="1" applyAlignment="1">
      <alignment horizontal="left"/>
    </xf>
    <xf numFmtId="0" fontId="12" fillId="0" borderId="0" xfId="0" applyFont="1" applyAlignment="1">
      <alignment horizontal="left"/>
    </xf>
    <xf numFmtId="166" fontId="10" fillId="0" borderId="1" xfId="0" applyNumberFormat="1" applyFont="1" applyFill="1" applyBorder="1" applyAlignment="1">
      <alignment horizontal="right"/>
    </xf>
    <xf numFmtId="166" fontId="0" fillId="0" borderId="1" xfId="1" applyNumberFormat="1" applyFont="1" applyFill="1" applyBorder="1" applyAlignment="1">
      <alignment horizontal="right"/>
    </xf>
    <xf numFmtId="9" fontId="0" fillId="0" borderId="1" xfId="213" applyNumberFormat="1" applyFont="1" applyFill="1" applyBorder="1"/>
    <xf numFmtId="0" fontId="1" fillId="0" borderId="1" xfId="238" applyFont="1" applyBorder="1"/>
    <xf numFmtId="166" fontId="1" fillId="0" borderId="1" xfId="239" applyNumberFormat="1" applyFont="1" applyBorder="1"/>
    <xf numFmtId="0" fontId="1" fillId="0" borderId="1" xfId="238" applyFont="1" applyFill="1" applyBorder="1"/>
    <xf numFmtId="0" fontId="1" fillId="0" borderId="1" xfId="240" applyFont="1" applyFill="1" applyBorder="1"/>
    <xf numFmtId="166" fontId="1" fillId="0" borderId="1" xfId="239" applyNumberFormat="1" applyFont="1" applyFill="1" applyBorder="1"/>
    <xf numFmtId="0" fontId="1" fillId="0" borderId="1" xfId="240" applyFont="1" applyBorder="1"/>
    <xf numFmtId="0" fontId="1" fillId="0" borderId="8" xfId="238" applyFont="1" applyBorder="1"/>
    <xf numFmtId="166" fontId="1" fillId="0" borderId="8" xfId="239" applyNumberFormat="1" applyFont="1" applyBorder="1"/>
    <xf numFmtId="3" fontId="1" fillId="0" borderId="0" xfId="240" applyNumberFormat="1" applyFont="1" applyBorder="1" applyAlignment="1">
      <alignment horizontal="right" vertical="top" wrapText="1"/>
    </xf>
    <xf numFmtId="3" fontId="1" fillId="0" borderId="1" xfId="239" applyNumberFormat="1" applyFont="1" applyBorder="1" applyAlignment="1">
      <alignment horizontal="right"/>
    </xf>
    <xf numFmtId="3" fontId="1" fillId="0" borderId="1" xfId="239" applyNumberFormat="1" applyFont="1" applyBorder="1"/>
    <xf numFmtId="3" fontId="1" fillId="0" borderId="1" xfId="239" applyNumberFormat="1" applyFont="1" applyFill="1" applyBorder="1"/>
    <xf numFmtId="3" fontId="1" fillId="0" borderId="8" xfId="239" applyNumberFormat="1" applyFont="1" applyBorder="1"/>
    <xf numFmtId="3" fontId="6" fillId="0" borderId="6" xfId="239" applyNumberFormat="1" applyFont="1" applyBorder="1"/>
    <xf numFmtId="0" fontId="6" fillId="0" borderId="6" xfId="239" applyNumberFormat="1" applyFont="1" applyBorder="1"/>
    <xf numFmtId="166" fontId="16" fillId="0" borderId="0" xfId="240" applyNumberFormat="1" applyBorder="1" applyAlignment="1">
      <alignment horizontal="center"/>
    </xf>
    <xf numFmtId="3" fontId="16" fillId="0" borderId="0" xfId="240" applyNumberFormat="1" applyBorder="1"/>
    <xf numFmtId="166" fontId="16" fillId="0" borderId="0" xfId="240" applyNumberFormat="1"/>
    <xf numFmtId="0" fontId="1" fillId="0" borderId="0" xfId="240" applyFont="1" applyBorder="1" applyAlignment="1">
      <alignment horizontal="right" vertical="top" wrapText="1"/>
    </xf>
    <xf numFmtId="0" fontId="1" fillId="0" borderId="1" xfId="239" applyNumberFormat="1" applyFont="1" applyBorder="1" applyAlignment="1">
      <alignment horizontal="right"/>
    </xf>
    <xf numFmtId="0" fontId="16" fillId="0" borderId="1" xfId="240" applyBorder="1" applyAlignment="1">
      <alignment horizontal="center"/>
    </xf>
    <xf numFmtId="3" fontId="3" fillId="0" borderId="1" xfId="238" applyNumberFormat="1" applyFill="1" applyBorder="1"/>
    <xf numFmtId="3" fontId="16" fillId="0" borderId="1" xfId="240" applyNumberFormat="1" applyFont="1" applyBorder="1" applyAlignment="1">
      <alignment horizontal="right"/>
    </xf>
    <xf numFmtId="169" fontId="3" fillId="0" borderId="0" xfId="238" applyNumberFormat="1" applyFill="1" applyBorder="1"/>
    <xf numFmtId="169" fontId="16" fillId="0" borderId="0" xfId="240" applyNumberFormat="1" applyBorder="1"/>
    <xf numFmtId="166" fontId="1" fillId="0" borderId="1" xfId="239" applyNumberFormat="1" applyFont="1" applyBorder="1" applyAlignment="1">
      <alignment horizontal="center"/>
    </xf>
    <xf numFmtId="166" fontId="1" fillId="0" borderId="1" xfId="239" applyNumberFormat="1" applyFont="1" applyFill="1" applyBorder="1" applyAlignment="1">
      <alignment horizontal="center"/>
    </xf>
    <xf numFmtId="166" fontId="1" fillId="0" borderId="8" xfId="239" applyNumberFormat="1" applyFont="1" applyBorder="1" applyAlignment="1">
      <alignment horizontal="center"/>
    </xf>
    <xf numFmtId="166" fontId="1" fillId="0" borderId="6" xfId="239" applyNumberFormat="1" applyFont="1" applyBorder="1" applyAlignment="1">
      <alignment horizontal="center"/>
    </xf>
    <xf numFmtId="166" fontId="1" fillId="0" borderId="0" xfId="239" applyNumberFormat="1" applyFont="1" applyBorder="1" applyAlignment="1">
      <alignment horizontal="center"/>
    </xf>
    <xf numFmtId="166" fontId="1" fillId="0" borderId="0" xfId="239" applyNumberFormat="1" applyFont="1" applyBorder="1"/>
    <xf numFmtId="3" fontId="1" fillId="0" borderId="0" xfId="240" applyNumberFormat="1" applyFont="1" applyBorder="1" applyAlignment="1">
      <alignment horizontal="center" vertical="top" wrapText="1"/>
    </xf>
    <xf numFmtId="166" fontId="1" fillId="0" borderId="1" xfId="239" applyNumberFormat="1" applyFont="1" applyBorder="1" applyAlignment="1">
      <alignment horizontal="right"/>
    </xf>
    <xf numFmtId="169" fontId="16" fillId="0" borderId="1" xfId="240" applyNumberFormat="1" applyFont="1" applyBorder="1" applyAlignment="1">
      <alignment horizontal="center"/>
    </xf>
    <xf numFmtId="0" fontId="1" fillId="0" borderId="0" xfId="240" applyFont="1"/>
  </cellXfs>
  <cellStyles count="243">
    <cellStyle name="Comma" xfId="1" builtinId="3"/>
    <cellStyle name="Comma 2" xfId="239"/>
    <cellStyle name="Currency" xfId="2" builtinId="4"/>
    <cellStyle name="Currency 2" xfId="241"/>
    <cellStyle name="Followed Hyperlink" xfId="70" builtinId="9" hidden="1"/>
    <cellStyle name="Followed Hyperlink" xfId="74" builtinId="9" hidden="1"/>
    <cellStyle name="Followed Hyperlink" xfId="78" builtinId="9" hidden="1"/>
    <cellStyle name="Followed Hyperlink" xfId="82" builtinId="9" hidden="1"/>
    <cellStyle name="Followed Hyperlink" xfId="86" builtinId="9" hidden="1"/>
    <cellStyle name="Followed Hyperlink" xfId="90" builtinId="9" hidden="1"/>
    <cellStyle name="Followed Hyperlink" xfId="94" builtinId="9" hidden="1"/>
    <cellStyle name="Followed Hyperlink" xfId="92" builtinId="9" hidden="1"/>
    <cellStyle name="Followed Hyperlink" xfId="88" builtinId="9" hidden="1"/>
    <cellStyle name="Followed Hyperlink" xfId="84" builtinId="9" hidden="1"/>
    <cellStyle name="Followed Hyperlink" xfId="80" builtinId="9" hidden="1"/>
    <cellStyle name="Followed Hyperlink" xfId="76" builtinId="9" hidden="1"/>
    <cellStyle name="Followed Hyperlink" xfId="72" builtinId="9" hidden="1"/>
    <cellStyle name="Followed Hyperlink" xfId="68" builtinId="9" hidden="1"/>
    <cellStyle name="Followed Hyperlink" xfId="26" builtinId="9" hidden="1"/>
    <cellStyle name="Followed Hyperlink" xfId="28" builtinId="9" hidden="1"/>
    <cellStyle name="Followed Hyperlink" xfId="30" builtinId="9" hidden="1"/>
    <cellStyle name="Followed Hyperlink" xfId="34" builtinId="9" hidden="1"/>
    <cellStyle name="Followed Hyperlink" xfId="36" builtinId="9" hidden="1"/>
    <cellStyle name="Followed Hyperlink" xfId="38" builtinId="9" hidden="1"/>
    <cellStyle name="Followed Hyperlink" xfId="42" builtinId="9" hidden="1"/>
    <cellStyle name="Followed Hyperlink" xfId="44" builtinId="9" hidden="1"/>
    <cellStyle name="Followed Hyperlink" xfId="46"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60" builtinId="9" hidden="1"/>
    <cellStyle name="Followed Hyperlink" xfId="62" builtinId="9" hidden="1"/>
    <cellStyle name="Followed Hyperlink" xfId="66" builtinId="9" hidden="1"/>
    <cellStyle name="Followed Hyperlink" xfId="64" builtinId="9" hidden="1"/>
    <cellStyle name="Followed Hyperlink" xfId="56" builtinId="9" hidden="1"/>
    <cellStyle name="Followed Hyperlink" xfId="48" builtinId="9" hidden="1"/>
    <cellStyle name="Followed Hyperlink" xfId="40" builtinId="9" hidden="1"/>
    <cellStyle name="Followed Hyperlink" xfId="32" builtinId="9" hidden="1"/>
    <cellStyle name="Followed Hyperlink" xfId="24" builtinId="9" hidden="1"/>
    <cellStyle name="Followed Hyperlink" xfId="12" builtinId="9" hidden="1"/>
    <cellStyle name="Followed Hyperlink" xfId="14" builtinId="9" hidden="1"/>
    <cellStyle name="Followed Hyperlink" xfId="18" builtinId="9" hidden="1"/>
    <cellStyle name="Followed Hyperlink" xfId="20" builtinId="9" hidden="1"/>
    <cellStyle name="Followed Hyperlink" xfId="22" builtinId="9" hidden="1"/>
    <cellStyle name="Followed Hyperlink" xfId="16" builtinId="9" hidden="1"/>
    <cellStyle name="Followed Hyperlink" xfId="8" builtinId="9" hidden="1"/>
    <cellStyle name="Followed Hyperlink" xfId="10" builtinId="9" hidden="1"/>
    <cellStyle name="Followed Hyperlink" xfId="6" builtinId="9" hidden="1"/>
    <cellStyle name="Followed Hyperlink" xfId="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3" builtinId="8" hidden="1"/>
    <cellStyle name="Hyperlink" xfId="85" builtinId="8" hidden="1"/>
    <cellStyle name="Hyperlink" xfId="87" builtinId="8" hidden="1"/>
    <cellStyle name="Hyperlink" xfId="91" builtinId="8" hidden="1"/>
    <cellStyle name="Hyperlink" xfId="93" builtinId="8" hidden="1"/>
    <cellStyle name="Hyperlink" xfId="89" builtinId="8" hidden="1"/>
    <cellStyle name="Hyperlink" xfId="81" builtinId="8" hidden="1"/>
    <cellStyle name="Hyperlink" xfId="73" builtinId="8" hidden="1"/>
    <cellStyle name="Hyperlink" xfId="65" builtinId="8" hidden="1"/>
    <cellStyle name="Hyperlink" xfId="57"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41" builtinId="8" hidden="1"/>
    <cellStyle name="Hyperlink" xfId="25"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Normal" xfId="0" builtinId="0"/>
    <cellStyle name="Normal 2" xfId="238"/>
    <cellStyle name="Normal 3" xfId="240"/>
    <cellStyle name="Percent" xfId="213" builtinId="5"/>
    <cellStyle name="Percent 2" xfId="24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2.xml"/><Relationship Id="rId21" Type="http://schemas.openxmlformats.org/officeDocument/2006/relationships/customXml" Target="../customXml/item3.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12700</xdr:colOff>
      <xdr:row>0</xdr:row>
      <xdr:rowOff>0</xdr:rowOff>
    </xdr:from>
    <xdr:to>
      <xdr:col>16</xdr:col>
      <xdr:colOff>656167</xdr:colOff>
      <xdr:row>4</xdr:row>
      <xdr:rowOff>172751</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9634200" y="0"/>
          <a:ext cx="2040467" cy="1099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1066800</xdr:colOff>
      <xdr:row>3</xdr:row>
      <xdr:rowOff>146579</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9532600" y="0"/>
          <a:ext cx="1066800" cy="884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317500</xdr:colOff>
      <xdr:row>0</xdr:row>
      <xdr:rowOff>0</xdr:rowOff>
    </xdr:from>
    <xdr:to>
      <xdr:col>7</xdr:col>
      <xdr:colOff>592667</xdr:colOff>
      <xdr:row>4</xdr:row>
      <xdr:rowOff>33051</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7018000" y="0"/>
          <a:ext cx="1562100" cy="922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838200</xdr:colOff>
      <xdr:row>4</xdr:row>
      <xdr:rowOff>8135</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7932400" y="0"/>
          <a:ext cx="1066800" cy="8336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317500</xdr:colOff>
      <xdr:row>0</xdr:row>
      <xdr:rowOff>0</xdr:rowOff>
    </xdr:from>
    <xdr:to>
      <xdr:col>16</xdr:col>
      <xdr:colOff>736600</xdr:colOff>
      <xdr:row>4</xdr:row>
      <xdr:rowOff>45751</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7932400" y="0"/>
          <a:ext cx="1562100" cy="972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1066800</xdr:colOff>
      <xdr:row>3</xdr:row>
      <xdr:rowOff>160535</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8300700" y="0"/>
          <a:ext cx="1308100" cy="8336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R38"/>
  <sheetViews>
    <sheetView showGridLines="0" tabSelected="1" zoomScale="85" zoomScaleNormal="85" zoomScalePageLayoutView="85" workbookViewId="0"/>
  </sheetViews>
  <sheetFormatPr baseColWidth="10" defaultColWidth="11" defaultRowHeight="16" x14ac:dyDescent="0.2"/>
  <cols>
    <col min="1" max="1" width="19.1640625" customWidth="1"/>
    <col min="2" max="2" width="39.1640625" customWidth="1"/>
    <col min="3" max="3" width="15" customWidth="1"/>
    <col min="4" max="4" width="16.6640625" bestFit="1" customWidth="1"/>
    <col min="5" max="14" width="15" customWidth="1"/>
    <col min="15" max="15" width="16.6640625" bestFit="1" customWidth="1"/>
    <col min="16" max="16" width="18.1640625" bestFit="1" customWidth="1"/>
    <col min="17" max="17" width="15" customWidth="1"/>
    <col min="18" max="18" width="14" bestFit="1" customWidth="1"/>
  </cols>
  <sheetData>
    <row r="2" spans="1:18" ht="21" x14ac:dyDescent="0.4">
      <c r="A2" s="209" t="s">
        <v>93</v>
      </c>
      <c r="B2" s="209"/>
      <c r="C2" s="209"/>
      <c r="D2" s="209"/>
    </row>
    <row r="3" spans="1:18" ht="19.75" x14ac:dyDescent="0.4">
      <c r="A3" s="210" t="s">
        <v>98</v>
      </c>
      <c r="B3" s="210"/>
      <c r="C3" s="210"/>
      <c r="D3" s="210"/>
    </row>
    <row r="4" spans="1:18" s="56" customFormat="1" x14ac:dyDescent="0.2"/>
    <row r="5" spans="1:18" s="56" customFormat="1" x14ac:dyDescent="0.2"/>
    <row r="6" spans="1:18" s="56" customFormat="1" x14ac:dyDescent="0.2"/>
    <row r="7" spans="1:18" s="56" customFormat="1" x14ac:dyDescent="0.2"/>
    <row r="8" spans="1:18" x14ac:dyDescent="0.2">
      <c r="A8" s="206" t="s">
        <v>118</v>
      </c>
      <c r="B8" s="207"/>
      <c r="C8" s="207"/>
      <c r="D8" s="207"/>
      <c r="E8" s="207"/>
      <c r="F8" s="207"/>
      <c r="G8" s="207"/>
      <c r="H8" s="207"/>
      <c r="I8" s="207"/>
      <c r="J8" s="207"/>
      <c r="K8" s="207"/>
      <c r="L8" s="207"/>
      <c r="M8" s="207"/>
      <c r="N8" s="207"/>
      <c r="O8" s="207"/>
      <c r="P8" s="207"/>
      <c r="Q8" s="208"/>
    </row>
    <row r="9" spans="1:18" x14ac:dyDescent="0.2">
      <c r="A9" s="5" t="s">
        <v>0</v>
      </c>
      <c r="B9" s="5" t="s">
        <v>1</v>
      </c>
      <c r="C9" s="5" t="s">
        <v>8</v>
      </c>
      <c r="D9" s="5" t="s">
        <v>9</v>
      </c>
      <c r="E9" s="5" t="s">
        <v>10</v>
      </c>
      <c r="F9" s="5" t="s">
        <v>11</v>
      </c>
      <c r="G9" s="5" t="s">
        <v>12</v>
      </c>
      <c r="H9" s="5" t="s">
        <v>13</v>
      </c>
      <c r="I9" s="5" t="s">
        <v>14</v>
      </c>
      <c r="J9" s="5" t="s">
        <v>15</v>
      </c>
      <c r="K9" s="5" t="s">
        <v>16</v>
      </c>
      <c r="L9" s="5" t="s">
        <v>17</v>
      </c>
      <c r="M9" s="5" t="s">
        <v>18</v>
      </c>
      <c r="N9" s="5" t="s">
        <v>19</v>
      </c>
      <c r="O9" s="5" t="s">
        <v>20</v>
      </c>
      <c r="P9" s="44" t="s">
        <v>116</v>
      </c>
      <c r="Q9" s="44" t="s">
        <v>97</v>
      </c>
    </row>
    <row r="10" spans="1:18" x14ac:dyDescent="0.2">
      <c r="A10" s="7" t="s">
        <v>110</v>
      </c>
      <c r="B10" s="7" t="s">
        <v>111</v>
      </c>
      <c r="C10" s="1">
        <v>673755</v>
      </c>
      <c r="D10" s="1">
        <v>3332270</v>
      </c>
      <c r="E10" s="1">
        <v>5512379</v>
      </c>
      <c r="F10" s="1">
        <v>16486021</v>
      </c>
      <c r="G10" s="1">
        <v>5307898</v>
      </c>
      <c r="H10" s="1">
        <v>1361108</v>
      </c>
      <c r="I10" s="1">
        <f>'CFG - Breakout'!J17</f>
        <v>1028718</v>
      </c>
      <c r="J10" s="1">
        <f>'CFG - Breakout'!K17</f>
        <v>411033</v>
      </c>
      <c r="K10" s="1">
        <f>'CFG - Breakout'!L17</f>
        <v>3782363</v>
      </c>
      <c r="L10" s="1">
        <f>'CFG - Breakout'!M17</f>
        <v>16576397</v>
      </c>
      <c r="M10" s="1">
        <f>'CFG - Breakout'!N17</f>
        <v>37800838</v>
      </c>
      <c r="N10" s="1">
        <f>'CFG - Breakout'!O17</f>
        <v>20294830</v>
      </c>
      <c r="O10" s="1">
        <f>SUM(C10:N10)</f>
        <v>112567610</v>
      </c>
      <c r="P10" s="1">
        <v>94179564</v>
      </c>
      <c r="Q10" s="131">
        <f>SUM(O10/P10)</f>
        <v>1.1952445437101407</v>
      </c>
      <c r="R10" s="9"/>
    </row>
    <row r="11" spans="1:18" x14ac:dyDescent="0.2">
      <c r="A11" s="7" t="s">
        <v>27</v>
      </c>
      <c r="B11" s="7" t="s">
        <v>179</v>
      </c>
      <c r="C11" s="6">
        <v>32989.360000000001</v>
      </c>
      <c r="D11" s="6">
        <v>163696.07</v>
      </c>
      <c r="E11" s="6">
        <v>261063.98</v>
      </c>
      <c r="F11" s="6">
        <v>404486.09</v>
      </c>
      <c r="G11" s="6">
        <v>141957.04999999999</v>
      </c>
      <c r="H11" s="6">
        <v>51437.599999999999</v>
      </c>
      <c r="I11" s="6">
        <f>'CFG - Breakout'!J18</f>
        <v>28958.23</v>
      </c>
      <c r="J11" s="6">
        <f>'CFG - Breakout'!K18</f>
        <v>41454.49</v>
      </c>
      <c r="K11" s="6">
        <f>'CFG - Breakout'!L18</f>
        <v>609263.47</v>
      </c>
      <c r="L11" s="6">
        <f>'CFG - Breakout'!M18</f>
        <v>1248278.6399999999</v>
      </c>
      <c r="M11" s="6">
        <f>'CFG - Breakout'!N18</f>
        <v>920907.24</v>
      </c>
      <c r="N11" s="6">
        <f>'CFG - Breakout'!O18</f>
        <v>295681.02</v>
      </c>
      <c r="O11" s="6">
        <f>SUM(C11:N11)</f>
        <v>4200173.24</v>
      </c>
      <c r="P11" s="6">
        <v>3750000</v>
      </c>
      <c r="Q11" s="131">
        <f>SUM(O11/P11)</f>
        <v>1.1200461973333333</v>
      </c>
      <c r="R11" s="9"/>
    </row>
    <row r="12" spans="1:18" x14ac:dyDescent="0.2">
      <c r="A12" s="7" t="s">
        <v>28</v>
      </c>
      <c r="B12" s="7" t="s">
        <v>7</v>
      </c>
      <c r="C12" s="6">
        <f>IFERROR(C11/C10,0)</f>
        <v>4.8963436263923833E-2</v>
      </c>
      <c r="D12" s="6">
        <f t="shared" ref="D12:I12" si="0">IFERROR(D11/D10,0)</f>
        <v>4.9124491712856405E-2</v>
      </c>
      <c r="E12" s="6">
        <f t="shared" si="0"/>
        <v>4.7359584672969697E-2</v>
      </c>
      <c r="F12" s="6">
        <f t="shared" si="0"/>
        <v>2.4535094914655272E-2</v>
      </c>
      <c r="G12" s="6">
        <f t="shared" ref="G12" si="1">IFERROR(G11/G10,0)</f>
        <v>2.6744494713349803E-2</v>
      </c>
      <c r="H12" s="6">
        <f t="shared" si="0"/>
        <v>3.7790976175292479E-2</v>
      </c>
      <c r="I12" s="6">
        <f t="shared" si="0"/>
        <v>2.8149823372391657E-2</v>
      </c>
      <c r="J12" s="6">
        <f t="shared" ref="J12:K12" si="2">IFERROR(J11/J10,0)</f>
        <v>0.10085440828351981</v>
      </c>
      <c r="K12" s="6">
        <f t="shared" si="2"/>
        <v>0.16108011579004977</v>
      </c>
      <c r="L12" s="6">
        <f t="shared" ref="L12:M12" si="3">IFERROR(L11/L10,0)</f>
        <v>7.5304581568600218E-2</v>
      </c>
      <c r="M12" s="6">
        <f t="shared" si="3"/>
        <v>2.4362085306151148E-2</v>
      </c>
      <c r="N12" s="6">
        <f t="shared" ref="N12" si="4">IFERROR(N11/N10,0)</f>
        <v>1.4569277988532055E-2</v>
      </c>
      <c r="O12" s="6">
        <f>IFERROR(O11/O10,0)</f>
        <v>3.7312449291585746E-2</v>
      </c>
      <c r="P12" s="54">
        <v>7.0000000000000007E-2</v>
      </c>
      <c r="Q12" s="46" t="s">
        <v>63</v>
      </c>
    </row>
    <row r="13" spans="1:18" s="14" customFormat="1" x14ac:dyDescent="0.2">
      <c r="A13" s="13" t="s">
        <v>21</v>
      </c>
      <c r="B13" s="13" t="s">
        <v>117</v>
      </c>
      <c r="C13" s="211">
        <v>226835550</v>
      </c>
      <c r="D13" s="211">
        <v>131426765</v>
      </c>
      <c r="E13" s="211">
        <v>194325297</v>
      </c>
      <c r="F13" s="211">
        <v>980196567</v>
      </c>
      <c r="G13" s="212">
        <v>246674497</v>
      </c>
      <c r="H13" s="212">
        <v>550986752</v>
      </c>
      <c r="I13" s="212">
        <v>366893881</v>
      </c>
      <c r="J13" s="212">
        <v>180325611</v>
      </c>
      <c r="K13" s="212">
        <v>233938620</v>
      </c>
      <c r="L13" s="212">
        <v>112466893</v>
      </c>
      <c r="M13" s="212">
        <v>410669295</v>
      </c>
      <c r="N13" s="212">
        <v>364282831</v>
      </c>
      <c r="O13" s="3">
        <f>SUM(C13:N13)</f>
        <v>3999022559</v>
      </c>
      <c r="P13" s="3">
        <v>3112923434</v>
      </c>
      <c r="Q13" s="213">
        <f>O13/P13</f>
        <v>1.2846517570338674</v>
      </c>
    </row>
    <row r="14" spans="1:18" x14ac:dyDescent="0.2">
      <c r="A14" s="57"/>
      <c r="B14" s="57"/>
      <c r="C14" s="58"/>
      <c r="D14" s="58"/>
      <c r="E14" s="58"/>
      <c r="F14" s="58"/>
      <c r="G14" s="58"/>
      <c r="H14" s="58"/>
      <c r="I14" s="58"/>
      <c r="J14" s="58"/>
      <c r="K14" s="58"/>
      <c r="L14" s="58"/>
      <c r="M14" s="58"/>
      <c r="N14" s="58"/>
      <c r="O14" s="58"/>
      <c r="P14" s="59"/>
      <c r="Q14" s="60"/>
    </row>
    <row r="15" spans="1:18" x14ac:dyDescent="0.2">
      <c r="A15" s="5" t="s">
        <v>0</v>
      </c>
      <c r="B15" s="5" t="s">
        <v>1</v>
      </c>
      <c r="C15" s="5" t="s">
        <v>91</v>
      </c>
      <c r="D15" s="5" t="s">
        <v>94</v>
      </c>
      <c r="E15" s="5" t="s">
        <v>95</v>
      </c>
      <c r="F15" s="5" t="s">
        <v>96</v>
      </c>
      <c r="O15" s="43"/>
    </row>
    <row r="16" spans="1:18" x14ac:dyDescent="0.2">
      <c r="A16" s="7" t="s">
        <v>26</v>
      </c>
      <c r="B16" s="7" t="s">
        <v>181</v>
      </c>
      <c r="C16" s="2">
        <f>SUM(C10:E10)</f>
        <v>9518404</v>
      </c>
      <c r="D16" s="2">
        <f>SUM(F10:H10)</f>
        <v>23155027</v>
      </c>
      <c r="E16" s="2">
        <f>SUM(I10:K10)</f>
        <v>5222114</v>
      </c>
      <c r="F16" s="2">
        <f>SUM(L10:N10)</f>
        <v>74672065</v>
      </c>
    </row>
    <row r="17" spans="1:18" x14ac:dyDescent="0.2">
      <c r="A17" s="7" t="s">
        <v>27</v>
      </c>
      <c r="B17" s="7" t="s">
        <v>180</v>
      </c>
      <c r="C17" s="6">
        <f>SUM(C11:E11)</f>
        <v>457749.41000000003</v>
      </c>
      <c r="D17" s="2">
        <f>SUM(F11:H11)</f>
        <v>597880.74</v>
      </c>
      <c r="E17" s="2">
        <f>SUM(I11:K11)</f>
        <v>679676.19</v>
      </c>
      <c r="F17" s="2">
        <f>SUM(L11:N11)</f>
        <v>2464866.9</v>
      </c>
    </row>
    <row r="18" spans="1:18" x14ac:dyDescent="0.2">
      <c r="A18" s="7" t="s">
        <v>28</v>
      </c>
      <c r="B18" s="7" t="s">
        <v>7</v>
      </c>
      <c r="C18" s="6">
        <f>IFERROR(C17/C16,0)</f>
        <v>4.8090983530432209E-2</v>
      </c>
      <c r="D18" s="6">
        <f>IFERROR(D17/D16,0)</f>
        <v>2.5820774901277377E-2</v>
      </c>
      <c r="E18" s="6">
        <f t="shared" ref="E18" si="5">IFERROR(E17/E16,0)</f>
        <v>0.13015345700993888</v>
      </c>
      <c r="F18" s="6">
        <f>IFERROR(F17/F16,0)</f>
        <v>3.3009223730453952E-2</v>
      </c>
    </row>
    <row r="19" spans="1:18" x14ac:dyDescent="0.2">
      <c r="A19" s="7" t="s">
        <v>21</v>
      </c>
      <c r="B19" s="7" t="s">
        <v>117</v>
      </c>
      <c r="C19" s="2">
        <f>SUM(C13:E13)</f>
        <v>552587612</v>
      </c>
      <c r="D19" s="2">
        <f>SUM(F13:H13)</f>
        <v>1777857816</v>
      </c>
      <c r="E19" s="2">
        <f>SUM(I13:K13)</f>
        <v>781158112</v>
      </c>
      <c r="F19" s="2">
        <f>SUM(L13:N13)</f>
        <v>887419019</v>
      </c>
    </row>
    <row r="22" spans="1:18" x14ac:dyDescent="0.2">
      <c r="A22" s="206" t="s">
        <v>119</v>
      </c>
      <c r="B22" s="207"/>
      <c r="C22" s="207"/>
      <c r="D22" s="207"/>
      <c r="E22" s="207"/>
      <c r="F22" s="207"/>
      <c r="G22" s="207"/>
      <c r="H22" s="207"/>
      <c r="I22" s="207"/>
      <c r="J22" s="207"/>
      <c r="K22" s="207"/>
      <c r="L22" s="207"/>
      <c r="M22" s="207"/>
      <c r="N22" s="207"/>
      <c r="O22" s="207"/>
      <c r="P22" s="207"/>
      <c r="Q22" s="208"/>
    </row>
    <row r="23" spans="1:18" x14ac:dyDescent="0.2">
      <c r="A23" s="5" t="s">
        <v>0</v>
      </c>
      <c r="B23" s="5" t="s">
        <v>1</v>
      </c>
      <c r="C23" s="5" t="s">
        <v>8</v>
      </c>
      <c r="D23" s="5" t="s">
        <v>9</v>
      </c>
      <c r="E23" s="5" t="s">
        <v>10</v>
      </c>
      <c r="F23" s="5" t="s">
        <v>11</v>
      </c>
      <c r="G23" s="5" t="s">
        <v>12</v>
      </c>
      <c r="H23" s="5" t="s">
        <v>13</v>
      </c>
      <c r="I23" s="5" t="s">
        <v>14</v>
      </c>
      <c r="J23" s="5" t="s">
        <v>15</v>
      </c>
      <c r="K23" s="5" t="s">
        <v>16</v>
      </c>
      <c r="L23" s="5" t="s">
        <v>17</v>
      </c>
      <c r="M23" s="5" t="s">
        <v>18</v>
      </c>
      <c r="N23" s="5" t="s">
        <v>19</v>
      </c>
      <c r="O23" s="5" t="s">
        <v>20</v>
      </c>
      <c r="P23" s="44" t="s">
        <v>116</v>
      </c>
      <c r="Q23" s="44" t="s">
        <v>97</v>
      </c>
    </row>
    <row r="24" spans="1:18" x14ac:dyDescent="0.2">
      <c r="A24" s="7" t="s">
        <v>110</v>
      </c>
      <c r="B24" s="7" t="s">
        <v>111</v>
      </c>
      <c r="C24" s="1">
        <f>'CFG - Breakout'!D35</f>
        <v>34861</v>
      </c>
      <c r="D24" s="1">
        <f>'CFG - Breakout'!E35</f>
        <v>1536562</v>
      </c>
      <c r="E24" s="1">
        <f>'CFG - Breakout'!F35</f>
        <v>12078</v>
      </c>
      <c r="F24" s="1">
        <f>'CFG - Breakout'!G35</f>
        <v>19926</v>
      </c>
      <c r="G24" s="1">
        <f>'CFG - Breakout'!H35</f>
        <v>107992</v>
      </c>
      <c r="H24" s="1">
        <f>'CFG - Breakout'!I35</f>
        <v>32839</v>
      </c>
      <c r="I24" s="1">
        <f>'CFG - Breakout'!J35</f>
        <v>17554</v>
      </c>
      <c r="J24" s="1">
        <f>'CFG - Breakout'!K35</f>
        <v>15062</v>
      </c>
      <c r="K24" s="1">
        <f>'CFG - Breakout'!L35</f>
        <v>23088</v>
      </c>
      <c r="L24" s="1">
        <f>'CFG - Breakout'!M35</f>
        <v>14616</v>
      </c>
      <c r="M24" s="1">
        <f>'CFG - Breakout'!N35</f>
        <v>20514</v>
      </c>
      <c r="N24" s="1">
        <f>'CFG - Breakout'!O35</f>
        <v>22646</v>
      </c>
      <c r="O24" s="1">
        <f>SUM(C24:N24)</f>
        <v>1857738</v>
      </c>
      <c r="P24" s="1">
        <v>112756</v>
      </c>
      <c r="Q24" s="45">
        <f>SUM(O24/P24)</f>
        <v>16.475735215864344</v>
      </c>
      <c r="R24" s="9"/>
    </row>
    <row r="25" spans="1:18" x14ac:dyDescent="0.2">
      <c r="A25" s="7" t="s">
        <v>21</v>
      </c>
      <c r="B25" s="7" t="s">
        <v>120</v>
      </c>
      <c r="C25" s="39">
        <f>'CFG - Breakout'!D45</f>
        <v>2829221</v>
      </c>
      <c r="D25" s="39">
        <f>'CFG - Breakout'!E45</f>
        <v>1098320</v>
      </c>
      <c r="E25" s="39">
        <f>'CFG - Breakout'!F45</f>
        <v>3752171</v>
      </c>
      <c r="F25" s="39">
        <f>'CFG - Breakout'!G45</f>
        <v>2075062</v>
      </c>
      <c r="G25" s="39">
        <f>'CFG - Breakout'!H45</f>
        <v>1680092</v>
      </c>
      <c r="H25" s="39">
        <f>'CFG - Breakout'!I45</f>
        <v>7373159</v>
      </c>
      <c r="I25" s="39">
        <f>'CFG - Breakout'!J45</f>
        <v>16275320</v>
      </c>
      <c r="J25" s="39">
        <f>'CFG - Breakout'!K45</f>
        <v>5869565</v>
      </c>
      <c r="K25" s="39">
        <f>'CFG - Breakout'!L45</f>
        <v>7546217</v>
      </c>
      <c r="L25" s="39">
        <f>'CFG - Breakout'!M45</f>
        <v>10627099</v>
      </c>
      <c r="M25" s="39">
        <f>'CFG - Breakout'!N45</f>
        <v>3104986</v>
      </c>
      <c r="N25" s="39">
        <f>'CFG - Breakout'!O45</f>
        <v>97524330</v>
      </c>
      <c r="O25" s="1">
        <f>SUM(C25:N25)</f>
        <v>159755542</v>
      </c>
      <c r="P25" s="1">
        <v>60781812</v>
      </c>
      <c r="Q25" s="45">
        <f>SUM(O25/P25)</f>
        <v>2.628344512006322</v>
      </c>
    </row>
    <row r="27" spans="1:18" x14ac:dyDescent="0.2">
      <c r="A27" s="5" t="s">
        <v>0</v>
      </c>
      <c r="B27" s="5" t="s">
        <v>1</v>
      </c>
      <c r="C27" s="5" t="s">
        <v>91</v>
      </c>
      <c r="D27" s="5" t="s">
        <v>94</v>
      </c>
      <c r="E27" s="5" t="s">
        <v>95</v>
      </c>
      <c r="F27" s="5" t="s">
        <v>96</v>
      </c>
    </row>
    <row r="28" spans="1:18" x14ac:dyDescent="0.2">
      <c r="A28" s="7" t="s">
        <v>26</v>
      </c>
      <c r="B28" s="7" t="s">
        <v>181</v>
      </c>
      <c r="C28" s="2">
        <f>SUM(C24:E24)</f>
        <v>1583501</v>
      </c>
      <c r="D28" s="2">
        <f>SUM(F24:H24)</f>
        <v>160757</v>
      </c>
      <c r="E28" s="2">
        <f>SUM(I24:K24)</f>
        <v>55704</v>
      </c>
      <c r="F28" s="2">
        <f>SUM(L24:N24)</f>
        <v>57776</v>
      </c>
    </row>
    <row r="29" spans="1:18" x14ac:dyDescent="0.2">
      <c r="A29" s="7" t="s">
        <v>21</v>
      </c>
      <c r="B29" s="7" t="s">
        <v>120</v>
      </c>
      <c r="C29" s="2">
        <f>SUM(C25:E25)</f>
        <v>7679712</v>
      </c>
      <c r="D29" s="2">
        <f>SUM(F25:H25)</f>
        <v>11128313</v>
      </c>
      <c r="E29" s="2">
        <f>SUM(I25:K25)</f>
        <v>29691102</v>
      </c>
      <c r="F29" s="2">
        <f>SUM(L25:N25)</f>
        <v>111256415</v>
      </c>
    </row>
    <row r="33" spans="1:17" s="119" customFormat="1" ht="18" customHeight="1" x14ac:dyDescent="0.2">
      <c r="A33" s="203" t="s">
        <v>225</v>
      </c>
      <c r="B33" s="204"/>
      <c r="C33" s="204"/>
      <c r="D33" s="204"/>
      <c r="E33" s="204"/>
      <c r="F33" s="204"/>
      <c r="G33" s="204"/>
      <c r="H33" s="204"/>
      <c r="I33" s="204"/>
      <c r="J33" s="204"/>
      <c r="K33" s="204"/>
      <c r="L33" s="204"/>
      <c r="M33" s="204"/>
      <c r="N33" s="204"/>
      <c r="O33" s="204"/>
      <c r="P33" s="204"/>
      <c r="Q33" s="205"/>
    </row>
    <row r="34" spans="1:17" s="119" customFormat="1" ht="18" customHeight="1" x14ac:dyDescent="0.2">
      <c r="A34" s="120" t="s">
        <v>0</v>
      </c>
      <c r="B34" s="120" t="s">
        <v>1</v>
      </c>
      <c r="C34" s="120" t="s">
        <v>8</v>
      </c>
      <c r="D34" s="120" t="s">
        <v>9</v>
      </c>
      <c r="E34" s="120" t="s">
        <v>10</v>
      </c>
      <c r="F34" s="120" t="s">
        <v>11</v>
      </c>
      <c r="G34" s="120" t="s">
        <v>12</v>
      </c>
      <c r="H34" s="120" t="s">
        <v>13</v>
      </c>
      <c r="I34" s="120" t="s">
        <v>14</v>
      </c>
      <c r="J34" s="120" t="s">
        <v>15</v>
      </c>
      <c r="K34" s="120" t="s">
        <v>228</v>
      </c>
      <c r="L34" s="120" t="s">
        <v>17</v>
      </c>
      <c r="M34" s="120" t="s">
        <v>18</v>
      </c>
      <c r="N34" s="120" t="s">
        <v>19</v>
      </c>
      <c r="O34" s="120" t="s">
        <v>20</v>
      </c>
      <c r="P34" s="124" t="s">
        <v>116</v>
      </c>
      <c r="Q34" s="124" t="s">
        <v>97</v>
      </c>
    </row>
    <row r="35" spans="1:17" s="119" customFormat="1" ht="18" customHeight="1" x14ac:dyDescent="0.2">
      <c r="A35" s="121" t="s">
        <v>226</v>
      </c>
      <c r="B35" s="121" t="s">
        <v>227</v>
      </c>
      <c r="C35" s="122">
        <v>4.9584005737851893</v>
      </c>
      <c r="D35" s="122">
        <v>4.9606056922979995</v>
      </c>
      <c r="E35" s="122">
        <v>4.9626395301445463</v>
      </c>
      <c r="F35" s="122">
        <v>4.9648814946546622</v>
      </c>
      <c r="G35" s="122">
        <v>4.9665375903561237</v>
      </c>
      <c r="H35" s="122">
        <v>4.9675379995912019</v>
      </c>
      <c r="I35" s="123">
        <v>4.9690000000000003</v>
      </c>
      <c r="J35" s="123">
        <v>4.9649999999999999</v>
      </c>
      <c r="K35" s="128" t="s">
        <v>229</v>
      </c>
      <c r="L35" s="123"/>
      <c r="M35" s="123"/>
      <c r="N35" s="123"/>
      <c r="O35" s="123">
        <f>(C35+D35+E35+F35+G35+H35)/6</f>
        <v>4.9634338134716209</v>
      </c>
      <c r="P35" s="126">
        <v>4.9000000000000004</v>
      </c>
      <c r="Q35" s="127">
        <f>O35/P35</f>
        <v>1.0129456762186981</v>
      </c>
    </row>
    <row r="36" spans="1:17" s="119" customFormat="1" ht="18" customHeight="1" x14ac:dyDescent="0.2"/>
    <row r="37" spans="1:17" s="119" customFormat="1" ht="18" customHeight="1" x14ac:dyDescent="0.2">
      <c r="A37" s="120" t="s">
        <v>0</v>
      </c>
      <c r="B37" s="120" t="s">
        <v>1</v>
      </c>
      <c r="C37" s="120" t="s">
        <v>91</v>
      </c>
      <c r="D37" s="120" t="s">
        <v>94</v>
      </c>
      <c r="E37" s="120" t="s">
        <v>230</v>
      </c>
      <c r="F37" s="120" t="s">
        <v>96</v>
      </c>
      <c r="G37" s="120" t="s">
        <v>20</v>
      </c>
    </row>
    <row r="38" spans="1:17" s="119" customFormat="1" ht="18" customHeight="1" x14ac:dyDescent="0.2">
      <c r="A38" s="121" t="s">
        <v>226</v>
      </c>
      <c r="B38" s="121" t="s">
        <v>227</v>
      </c>
      <c r="C38" s="125">
        <f>(C35+D35+E35)/3</f>
        <v>4.9605485987425784</v>
      </c>
      <c r="D38" s="125">
        <f>(F35+G35+H35)/3</f>
        <v>4.9663190282006626</v>
      </c>
      <c r="E38" s="129" t="s">
        <v>229</v>
      </c>
      <c r="F38" s="125">
        <f>SUM(L32:N32)</f>
        <v>0</v>
      </c>
      <c r="G38" s="123">
        <f>(C38+D38)/2</f>
        <v>4.9634338134716209</v>
      </c>
    </row>
  </sheetData>
  <mergeCells count="5">
    <mergeCell ref="A33:Q33"/>
    <mergeCell ref="A22:Q22"/>
    <mergeCell ref="A2:D2"/>
    <mergeCell ref="A3:D3"/>
    <mergeCell ref="A8:Q8"/>
  </mergeCells>
  <pageMargins left="0.2" right="0.2" top="0.75" bottom="0.75" header="0.3" footer="0.3"/>
  <pageSetup paperSize="5" scale="65" orientation="landscape" horizontalDpi="4294967292" verticalDpi="4294967292"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sqref="A1:XFD1048576"/>
    </sheetView>
  </sheetViews>
  <sheetFormatPr baseColWidth="10" defaultColWidth="8.83203125" defaultRowHeight="15" x14ac:dyDescent="0.2"/>
  <cols>
    <col min="1" max="1" width="31.6640625" style="81" customWidth="1"/>
    <col min="2" max="2" width="53.5" style="81" bestFit="1" customWidth="1"/>
    <col min="3" max="3" width="8.83203125" style="81"/>
    <col min="4" max="4" width="9.6640625" style="81" bestFit="1" customWidth="1"/>
    <col min="5" max="5" width="9.6640625" style="81" customWidth="1"/>
    <col min="6" max="16384" width="8.83203125" style="81"/>
  </cols>
  <sheetData>
    <row r="1" spans="1:15" ht="19" x14ac:dyDescent="0.25">
      <c r="A1" s="80" t="s">
        <v>172</v>
      </c>
      <c r="C1" s="89"/>
    </row>
    <row r="2" spans="1:15" ht="16" x14ac:dyDescent="0.2">
      <c r="A2" s="248" t="s">
        <v>173</v>
      </c>
      <c r="C2" s="89"/>
    </row>
    <row r="3" spans="1:15" ht="16" x14ac:dyDescent="0.2">
      <c r="A3" s="248"/>
      <c r="C3" s="89"/>
    </row>
    <row r="4" spans="1:15" ht="16" x14ac:dyDescent="0.2">
      <c r="A4" s="71" t="s">
        <v>0</v>
      </c>
      <c r="B4" s="71" t="s">
        <v>1</v>
      </c>
      <c r="C4" s="71" t="s">
        <v>8</v>
      </c>
      <c r="D4" s="71" t="s">
        <v>9</v>
      </c>
      <c r="E4" s="71" t="s">
        <v>10</v>
      </c>
      <c r="F4" s="71" t="s">
        <v>11</v>
      </c>
      <c r="G4" s="71" t="s">
        <v>12</v>
      </c>
      <c r="H4" s="61" t="s">
        <v>152</v>
      </c>
      <c r="I4" s="61" t="s">
        <v>14</v>
      </c>
      <c r="J4" s="61" t="s">
        <v>15</v>
      </c>
      <c r="K4" s="61" t="s">
        <v>16</v>
      </c>
      <c r="L4" s="61" t="s">
        <v>17</v>
      </c>
      <c r="M4" s="61" t="s">
        <v>18</v>
      </c>
      <c r="N4" s="61" t="s">
        <v>19</v>
      </c>
      <c r="O4" s="61" t="s">
        <v>121</v>
      </c>
    </row>
    <row r="5" spans="1:15" ht="16" x14ac:dyDescent="0.2">
      <c r="A5" s="214" t="s">
        <v>168</v>
      </c>
      <c r="B5" s="214" t="s">
        <v>174</v>
      </c>
      <c r="C5" s="82"/>
      <c r="D5" s="82"/>
      <c r="E5" s="82"/>
      <c r="F5" s="82"/>
      <c r="G5" s="82"/>
      <c r="H5" s="82"/>
      <c r="I5" s="82"/>
      <c r="J5" s="82"/>
      <c r="K5" s="82"/>
      <c r="L5" s="82"/>
      <c r="M5" s="82"/>
      <c r="N5" s="82"/>
      <c r="O5" s="169"/>
    </row>
    <row r="6" spans="1:15" ht="16" x14ac:dyDescent="0.2">
      <c r="A6" s="214" t="s">
        <v>177</v>
      </c>
      <c r="B6" s="214" t="s">
        <v>183</v>
      </c>
      <c r="C6" s="82"/>
      <c r="D6" s="82"/>
      <c r="E6" s="82"/>
      <c r="F6" s="82"/>
      <c r="G6" s="82"/>
      <c r="H6" s="82"/>
      <c r="I6" s="82"/>
      <c r="J6" s="82"/>
      <c r="K6" s="82"/>
      <c r="L6" s="82"/>
      <c r="M6" s="82"/>
      <c r="N6" s="82"/>
      <c r="O6" s="169"/>
    </row>
    <row r="7" spans="1:15" ht="16" x14ac:dyDescent="0.2">
      <c r="A7" s="214" t="s">
        <v>178</v>
      </c>
      <c r="B7" s="214" t="s">
        <v>183</v>
      </c>
      <c r="C7" s="82">
        <v>90</v>
      </c>
      <c r="D7" s="82">
        <v>83</v>
      </c>
      <c r="E7" s="82">
        <v>112</v>
      </c>
      <c r="F7" s="82">
        <v>245</v>
      </c>
      <c r="G7" s="82">
        <v>272</v>
      </c>
      <c r="H7" s="82">
        <v>257</v>
      </c>
      <c r="I7" s="82">
        <v>97</v>
      </c>
      <c r="J7" s="82">
        <v>103</v>
      </c>
      <c r="K7" s="82">
        <v>121</v>
      </c>
      <c r="L7" s="82">
        <v>110</v>
      </c>
      <c r="M7" s="82">
        <v>158</v>
      </c>
      <c r="N7" s="82">
        <v>83</v>
      </c>
      <c r="O7" s="169">
        <v>1731</v>
      </c>
    </row>
    <row r="8" spans="1:15" ht="16" x14ac:dyDescent="0.2">
      <c r="A8" s="216" t="s">
        <v>136</v>
      </c>
      <c r="B8" s="214"/>
      <c r="C8" s="82"/>
      <c r="D8" s="82"/>
      <c r="E8" s="82"/>
      <c r="F8" s="82"/>
      <c r="G8" s="82"/>
      <c r="H8" s="82"/>
      <c r="I8" s="82"/>
      <c r="J8" s="82"/>
      <c r="K8" s="82"/>
      <c r="L8" s="82"/>
      <c r="M8" s="82"/>
      <c r="N8" s="82"/>
      <c r="O8" s="169"/>
    </row>
    <row r="9" spans="1:15" ht="16" x14ac:dyDescent="0.2">
      <c r="A9" s="217" t="s">
        <v>32</v>
      </c>
      <c r="B9" s="217" t="s">
        <v>3</v>
      </c>
      <c r="C9" s="82"/>
      <c r="D9" s="82"/>
      <c r="E9" s="82"/>
      <c r="F9" s="82"/>
      <c r="G9" s="82"/>
      <c r="H9" s="82"/>
      <c r="I9" s="82"/>
      <c r="J9" s="82"/>
      <c r="K9" s="82"/>
      <c r="L9" s="82"/>
      <c r="M9" s="82"/>
      <c r="N9" s="82"/>
      <c r="O9" s="169"/>
    </row>
    <row r="10" spans="1:15" ht="16" x14ac:dyDescent="0.2">
      <c r="A10" s="130" t="s">
        <v>232</v>
      </c>
      <c r="B10" s="130" t="s">
        <v>233</v>
      </c>
      <c r="C10" s="82"/>
      <c r="D10" s="82"/>
      <c r="E10" s="82"/>
      <c r="F10" s="82"/>
      <c r="G10" s="82"/>
      <c r="H10" s="82"/>
      <c r="I10" s="82">
        <v>36</v>
      </c>
      <c r="J10" s="82">
        <v>159</v>
      </c>
      <c r="K10" s="82">
        <v>5073</v>
      </c>
      <c r="L10" s="82">
        <v>2335</v>
      </c>
      <c r="M10" s="82">
        <v>3090</v>
      </c>
      <c r="N10" s="82">
        <v>3544</v>
      </c>
      <c r="O10" s="169">
        <v>14042</v>
      </c>
    </row>
    <row r="11" spans="1:15" ht="16" x14ac:dyDescent="0.2">
      <c r="A11" s="219" t="s">
        <v>139</v>
      </c>
      <c r="B11" s="219" t="s">
        <v>84</v>
      </c>
      <c r="C11" s="82"/>
      <c r="D11" s="82"/>
      <c r="E11" s="82"/>
      <c r="F11" s="82"/>
      <c r="G11" s="82"/>
      <c r="H11" s="82"/>
      <c r="I11" s="82"/>
      <c r="J11" s="82"/>
      <c r="K11" s="82"/>
      <c r="L11" s="82"/>
      <c r="M11" s="82"/>
      <c r="N11" s="82"/>
      <c r="O11" s="169"/>
    </row>
    <row r="12" spans="1:15" ht="16" x14ac:dyDescent="0.2">
      <c r="A12" s="217" t="s">
        <v>140</v>
      </c>
      <c r="B12" s="217" t="s">
        <v>141</v>
      </c>
      <c r="C12" s="82"/>
      <c r="D12" s="82"/>
      <c r="E12" s="82"/>
      <c r="F12" s="82"/>
      <c r="G12" s="82"/>
      <c r="H12" s="82"/>
      <c r="I12" s="82"/>
      <c r="J12" s="82"/>
      <c r="K12" s="82"/>
      <c r="L12" s="82"/>
      <c r="M12" s="82"/>
      <c r="N12" s="82"/>
      <c r="O12" s="169"/>
    </row>
    <row r="13" spans="1:15" ht="16" x14ac:dyDescent="0.2">
      <c r="A13" s="214" t="s">
        <v>142</v>
      </c>
      <c r="B13" s="98" t="s">
        <v>234</v>
      </c>
      <c r="C13" s="82"/>
      <c r="D13" s="82"/>
      <c r="E13" s="82"/>
      <c r="F13" s="82"/>
      <c r="G13" s="82"/>
      <c r="H13" s="82"/>
      <c r="I13" s="82"/>
      <c r="J13" s="82"/>
      <c r="K13" s="82"/>
      <c r="L13" s="82"/>
      <c r="M13" s="82"/>
      <c r="N13" s="82"/>
      <c r="O13" s="169"/>
    </row>
    <row r="14" spans="1:15" ht="16" x14ac:dyDescent="0.2">
      <c r="A14" s="214" t="s">
        <v>144</v>
      </c>
      <c r="B14" s="98" t="s">
        <v>234</v>
      </c>
      <c r="C14" s="82"/>
      <c r="D14" s="82"/>
      <c r="E14" s="82"/>
      <c r="F14" s="82"/>
      <c r="G14" s="82"/>
      <c r="H14" s="82"/>
      <c r="I14" s="82">
        <v>56</v>
      </c>
      <c r="J14" s="82"/>
      <c r="K14" s="82">
        <v>25</v>
      </c>
      <c r="L14" s="82"/>
      <c r="M14" s="82"/>
      <c r="N14" s="82">
        <v>41</v>
      </c>
      <c r="O14" s="169">
        <v>122</v>
      </c>
    </row>
    <row r="15" spans="1:15" ht="17" thickBot="1" x14ac:dyDescent="0.25">
      <c r="A15" s="220" t="s">
        <v>145</v>
      </c>
      <c r="B15" s="135" t="s">
        <v>234</v>
      </c>
      <c r="C15" s="83"/>
      <c r="D15" s="83"/>
      <c r="E15" s="83"/>
      <c r="F15" s="83"/>
      <c r="G15" s="83"/>
      <c r="H15" s="83"/>
      <c r="I15" s="83"/>
      <c r="J15" s="83"/>
      <c r="K15" s="83"/>
      <c r="L15" s="83"/>
      <c r="M15" s="83"/>
      <c r="N15" s="83"/>
      <c r="O15" s="184"/>
    </row>
    <row r="16" spans="1:15" ht="16" x14ac:dyDescent="0.2">
      <c r="A16" s="66" t="s">
        <v>26</v>
      </c>
      <c r="B16" s="66" t="s">
        <v>5</v>
      </c>
      <c r="C16" s="84">
        <v>90</v>
      </c>
      <c r="D16" s="84">
        <v>83</v>
      </c>
      <c r="E16" s="84">
        <v>112</v>
      </c>
      <c r="F16" s="84">
        <v>245</v>
      </c>
      <c r="G16" s="84">
        <v>272</v>
      </c>
      <c r="H16" s="84">
        <v>257</v>
      </c>
      <c r="I16" s="84">
        <v>189</v>
      </c>
      <c r="J16" s="84">
        <v>262</v>
      </c>
      <c r="K16" s="84">
        <v>5219</v>
      </c>
      <c r="L16" s="84">
        <v>2445</v>
      </c>
      <c r="M16" s="84">
        <v>3248</v>
      </c>
      <c r="N16" s="84">
        <v>3668</v>
      </c>
      <c r="O16" s="84">
        <v>15895</v>
      </c>
    </row>
    <row r="17" spans="1:15" ht="16" x14ac:dyDescent="0.2">
      <c r="A17" s="73"/>
      <c r="B17" s="73"/>
      <c r="C17" s="85"/>
      <c r="D17" s="85"/>
      <c r="E17" s="85"/>
      <c r="F17" s="85"/>
      <c r="G17" s="85"/>
      <c r="H17" s="85"/>
      <c r="I17" s="85"/>
    </row>
    <row r="19" spans="1:15" ht="16" x14ac:dyDescent="0.2">
      <c r="A19" s="68" t="s">
        <v>0</v>
      </c>
      <c r="B19" s="68" t="s">
        <v>1</v>
      </c>
      <c r="C19" s="71" t="s">
        <v>8</v>
      </c>
      <c r="D19" s="71" t="s">
        <v>9</v>
      </c>
      <c r="E19" s="71" t="s">
        <v>10</v>
      </c>
      <c r="F19" s="71" t="s">
        <v>11</v>
      </c>
      <c r="G19" s="71" t="s">
        <v>12</v>
      </c>
      <c r="H19" s="61" t="s">
        <v>152</v>
      </c>
      <c r="I19" s="71" t="s">
        <v>14</v>
      </c>
      <c r="J19" s="71" t="s">
        <v>15</v>
      </c>
      <c r="K19" s="71" t="s">
        <v>16</v>
      </c>
      <c r="L19" s="71" t="s">
        <v>17</v>
      </c>
      <c r="M19" s="71" t="s">
        <v>18</v>
      </c>
      <c r="N19" s="71" t="s">
        <v>19</v>
      </c>
      <c r="O19" s="61" t="s">
        <v>121</v>
      </c>
    </row>
    <row r="20" spans="1:15" ht="16" x14ac:dyDescent="0.2">
      <c r="A20" s="76" t="s">
        <v>21</v>
      </c>
      <c r="B20" s="76" t="s">
        <v>147</v>
      </c>
      <c r="C20" s="82"/>
      <c r="D20" s="82"/>
      <c r="E20" s="82"/>
      <c r="F20" s="82"/>
      <c r="G20" s="82"/>
      <c r="H20" s="88"/>
      <c r="I20" s="82"/>
      <c r="J20" s="82"/>
      <c r="K20" s="82"/>
      <c r="L20" s="82"/>
      <c r="M20" s="82"/>
      <c r="N20" s="82"/>
      <c r="O20" s="169"/>
    </row>
    <row r="21" spans="1:15" ht="16" x14ac:dyDescent="0.2">
      <c r="A21" s="78" t="s">
        <v>166</v>
      </c>
      <c r="B21" s="78" t="s">
        <v>149</v>
      </c>
      <c r="C21" s="82"/>
      <c r="D21" s="82"/>
      <c r="E21" s="82"/>
      <c r="F21" s="82"/>
      <c r="G21" s="82"/>
      <c r="H21" s="88"/>
      <c r="I21" s="82"/>
      <c r="J21" s="82"/>
      <c r="K21" s="82"/>
      <c r="L21" s="82"/>
      <c r="M21" s="82"/>
      <c r="N21" s="82"/>
      <c r="O21" s="169"/>
    </row>
    <row r="23" spans="1:15" x14ac:dyDescent="0.2">
      <c r="A23" s="81" t="s">
        <v>231</v>
      </c>
    </row>
    <row r="24" spans="1:15" ht="16" x14ac:dyDescent="0.2">
      <c r="A24" s="79" t="s">
        <v>151</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22" workbookViewId="0">
      <selection activeCell="A22" sqref="A1:XFD1048576"/>
    </sheetView>
  </sheetViews>
  <sheetFormatPr baseColWidth="10" defaultColWidth="8.83203125" defaultRowHeight="16" x14ac:dyDescent="0.2"/>
  <cols>
    <col min="1" max="1" width="31.6640625" bestFit="1" customWidth="1"/>
    <col min="2" max="2" width="7.33203125" customWidth="1"/>
    <col min="3" max="3" width="7.83203125" customWidth="1"/>
    <col min="4" max="4" width="10.1640625" bestFit="1" customWidth="1"/>
    <col min="6" max="6" width="9.5" customWidth="1"/>
  </cols>
  <sheetData>
    <row r="1" spans="1:14" x14ac:dyDescent="0.2">
      <c r="A1" s="22" t="s">
        <v>187</v>
      </c>
      <c r="B1" s="22"/>
    </row>
    <row r="4" spans="1:14" x14ac:dyDescent="0.2">
      <c r="A4" s="103" t="s">
        <v>188</v>
      </c>
      <c r="B4" s="75" t="s">
        <v>8</v>
      </c>
      <c r="C4" s="75" t="s">
        <v>9</v>
      </c>
      <c r="D4" s="75" t="s">
        <v>10</v>
      </c>
      <c r="E4" s="75" t="s">
        <v>11</v>
      </c>
      <c r="F4" s="75" t="s">
        <v>12</v>
      </c>
      <c r="G4" s="68" t="s">
        <v>152</v>
      </c>
      <c r="H4" s="68" t="s">
        <v>14</v>
      </c>
      <c r="I4" s="68" t="s">
        <v>15</v>
      </c>
      <c r="J4" s="68" t="s">
        <v>16</v>
      </c>
      <c r="K4" s="68" t="s">
        <v>17</v>
      </c>
      <c r="L4" s="68" t="s">
        <v>18</v>
      </c>
      <c r="M4" s="68" t="s">
        <v>19</v>
      </c>
      <c r="N4" s="62" t="s">
        <v>121</v>
      </c>
    </row>
    <row r="5" spans="1:14" x14ac:dyDescent="0.2">
      <c r="A5" s="7" t="s">
        <v>189</v>
      </c>
      <c r="B5" s="7">
        <v>14</v>
      </c>
      <c r="C5" s="7"/>
      <c r="D5" s="7">
        <v>10</v>
      </c>
      <c r="E5" s="7">
        <v>7</v>
      </c>
      <c r="F5" s="7"/>
      <c r="G5" s="7">
        <v>5</v>
      </c>
      <c r="H5" s="7"/>
      <c r="I5" s="7"/>
      <c r="J5" s="7"/>
      <c r="K5" s="7">
        <v>6</v>
      </c>
      <c r="L5" s="7"/>
      <c r="M5" s="7"/>
      <c r="N5" s="7">
        <v>42</v>
      </c>
    </row>
    <row r="6" spans="1:14" x14ac:dyDescent="0.2">
      <c r="A6" s="17" t="s">
        <v>190</v>
      </c>
      <c r="B6" s="17">
        <v>156</v>
      </c>
      <c r="C6" s="17">
        <v>139</v>
      </c>
      <c r="D6" s="17"/>
      <c r="E6" s="17">
        <v>94</v>
      </c>
      <c r="F6" s="17">
        <v>67</v>
      </c>
      <c r="G6" s="17">
        <v>26</v>
      </c>
      <c r="H6" s="17">
        <v>60</v>
      </c>
      <c r="I6" s="17">
        <v>24</v>
      </c>
      <c r="J6" s="17">
        <v>30</v>
      </c>
      <c r="K6" s="17">
        <v>29</v>
      </c>
      <c r="L6" s="17">
        <v>124</v>
      </c>
      <c r="M6" s="17">
        <v>139</v>
      </c>
      <c r="N6" s="17">
        <v>888</v>
      </c>
    </row>
    <row r="7" spans="1:14" x14ac:dyDescent="0.2">
      <c r="A7" s="7" t="s">
        <v>191</v>
      </c>
      <c r="B7" s="7">
        <v>10</v>
      </c>
      <c r="C7" s="7"/>
      <c r="D7" s="7"/>
      <c r="E7" s="7">
        <v>10</v>
      </c>
      <c r="F7" s="7"/>
      <c r="G7" s="7">
        <v>5</v>
      </c>
      <c r="H7" s="7"/>
      <c r="I7" s="7">
        <v>6</v>
      </c>
      <c r="J7" s="7"/>
      <c r="K7" s="7">
        <v>3</v>
      </c>
      <c r="L7" s="7">
        <v>41</v>
      </c>
      <c r="M7" s="7">
        <v>28</v>
      </c>
      <c r="N7" s="7">
        <v>103</v>
      </c>
    </row>
    <row r="8" spans="1:14" x14ac:dyDescent="0.2">
      <c r="A8" s="7" t="s">
        <v>192</v>
      </c>
      <c r="B8" s="7"/>
      <c r="C8" s="7"/>
      <c r="D8" s="7">
        <v>10</v>
      </c>
      <c r="E8" s="7"/>
      <c r="F8" s="7"/>
      <c r="G8" s="7"/>
      <c r="H8" s="7"/>
      <c r="I8" s="7"/>
      <c r="J8" s="7"/>
      <c r="K8" s="7"/>
      <c r="L8" s="7"/>
      <c r="M8" s="7"/>
      <c r="N8" s="7">
        <v>10</v>
      </c>
    </row>
    <row r="9" spans="1:14" x14ac:dyDescent="0.2">
      <c r="A9" s="7" t="s">
        <v>239</v>
      </c>
      <c r="B9" s="7"/>
      <c r="C9" s="7"/>
      <c r="D9" s="7"/>
      <c r="E9" s="7"/>
      <c r="F9" s="7"/>
      <c r="G9" s="7"/>
      <c r="H9" s="7"/>
      <c r="I9" s="7"/>
      <c r="J9" s="7"/>
      <c r="K9" s="7"/>
      <c r="L9" s="7">
        <v>41</v>
      </c>
      <c r="M9" s="7">
        <v>28</v>
      </c>
      <c r="N9" s="7">
        <v>69</v>
      </c>
    </row>
    <row r="10" spans="1:14" x14ac:dyDescent="0.2">
      <c r="A10" s="7" t="s">
        <v>244</v>
      </c>
      <c r="B10" s="7"/>
      <c r="C10" s="7"/>
      <c r="D10" s="7"/>
      <c r="E10" s="7"/>
      <c r="F10" s="7"/>
      <c r="G10" s="7"/>
      <c r="H10" s="7"/>
      <c r="I10" s="7"/>
      <c r="J10" s="7"/>
      <c r="K10" s="7"/>
      <c r="L10" s="7"/>
      <c r="M10" s="7">
        <v>28</v>
      </c>
      <c r="N10" s="7">
        <v>28</v>
      </c>
    </row>
    <row r="11" spans="1:14" x14ac:dyDescent="0.2">
      <c r="A11" s="7" t="s">
        <v>193</v>
      </c>
      <c r="B11" s="7"/>
      <c r="C11" s="7"/>
      <c r="D11" s="7"/>
      <c r="E11" s="7">
        <v>8</v>
      </c>
      <c r="F11" s="7">
        <v>14</v>
      </c>
      <c r="G11" s="7"/>
      <c r="H11" s="7"/>
      <c r="I11" s="7"/>
      <c r="J11" s="7">
        <v>8</v>
      </c>
      <c r="K11" s="7"/>
      <c r="L11" s="7"/>
      <c r="M11" s="7"/>
      <c r="N11" s="7">
        <v>30</v>
      </c>
    </row>
    <row r="12" spans="1:14" x14ac:dyDescent="0.2">
      <c r="A12" s="7" t="s">
        <v>240</v>
      </c>
      <c r="B12" s="7"/>
      <c r="C12" s="7"/>
      <c r="D12" s="7"/>
      <c r="E12" s="7"/>
      <c r="F12" s="7"/>
      <c r="G12" s="7"/>
      <c r="H12" s="7"/>
      <c r="I12" s="7"/>
      <c r="J12" s="7"/>
      <c r="K12" s="7"/>
      <c r="L12" s="7">
        <v>41</v>
      </c>
      <c r="M12" s="7">
        <v>83</v>
      </c>
      <c r="N12" s="7">
        <v>124</v>
      </c>
    </row>
    <row r="13" spans="1:14" x14ac:dyDescent="0.2">
      <c r="A13" s="7" t="s">
        <v>194</v>
      </c>
      <c r="B13" s="7"/>
      <c r="C13" s="7"/>
      <c r="D13" s="7"/>
      <c r="E13" s="7"/>
      <c r="F13" s="7"/>
      <c r="G13" s="7"/>
      <c r="H13" s="7">
        <v>6</v>
      </c>
      <c r="I13" s="7"/>
      <c r="J13" s="7"/>
      <c r="K13" s="7"/>
      <c r="L13" s="7"/>
      <c r="M13" s="7"/>
      <c r="N13" s="7">
        <v>6</v>
      </c>
    </row>
    <row r="14" spans="1:14" x14ac:dyDescent="0.2">
      <c r="A14" s="7" t="s">
        <v>235</v>
      </c>
      <c r="B14" s="7"/>
      <c r="C14" s="7"/>
      <c r="D14" s="7"/>
      <c r="E14" s="7"/>
      <c r="F14" s="7"/>
      <c r="G14" s="7"/>
      <c r="H14" s="7"/>
      <c r="I14" s="7"/>
      <c r="J14" s="7"/>
      <c r="K14" s="7">
        <v>6</v>
      </c>
      <c r="L14" s="7"/>
      <c r="M14" s="7"/>
      <c r="N14" s="7">
        <v>6</v>
      </c>
    </row>
    <row r="15" spans="1:14" x14ac:dyDescent="0.2">
      <c r="A15" s="7" t="s">
        <v>195</v>
      </c>
      <c r="B15" s="7"/>
      <c r="C15" s="7"/>
      <c r="D15" s="7">
        <v>6</v>
      </c>
      <c r="E15" s="7"/>
      <c r="F15" s="7"/>
      <c r="G15" s="7"/>
      <c r="H15" s="7"/>
      <c r="I15" s="7"/>
      <c r="J15" s="7"/>
      <c r="K15" s="7"/>
      <c r="L15" s="7">
        <v>41</v>
      </c>
      <c r="M15" s="7">
        <v>28</v>
      </c>
      <c r="N15" s="7">
        <v>75</v>
      </c>
    </row>
    <row r="16" spans="1:14" x14ac:dyDescent="0.2">
      <c r="A16" s="7" t="s">
        <v>196</v>
      </c>
      <c r="B16" s="7"/>
      <c r="C16" s="7"/>
      <c r="D16" s="7"/>
      <c r="E16" s="7"/>
      <c r="F16" s="7"/>
      <c r="G16" s="7"/>
      <c r="H16" s="7">
        <v>6</v>
      </c>
      <c r="I16" s="7"/>
      <c r="J16" s="7">
        <v>3</v>
      </c>
      <c r="K16" s="7"/>
      <c r="L16" s="7"/>
      <c r="M16" s="7"/>
      <c r="N16" s="7">
        <v>9</v>
      </c>
    </row>
    <row r="17" spans="1:14" x14ac:dyDescent="0.2">
      <c r="A17" s="7" t="s">
        <v>245</v>
      </c>
      <c r="B17" s="7"/>
      <c r="C17" s="7"/>
      <c r="D17" s="7"/>
      <c r="E17" s="7"/>
      <c r="F17" s="7"/>
      <c r="G17" s="7"/>
      <c r="H17" s="7"/>
      <c r="I17" s="7"/>
      <c r="J17" s="7"/>
      <c r="K17" s="7"/>
      <c r="L17" s="7"/>
      <c r="M17" s="7">
        <v>28</v>
      </c>
      <c r="N17" s="7">
        <v>28</v>
      </c>
    </row>
    <row r="18" spans="1:14" x14ac:dyDescent="0.2">
      <c r="A18" s="17" t="s">
        <v>197</v>
      </c>
      <c r="B18" s="17">
        <v>102</v>
      </c>
      <c r="C18" s="17">
        <v>100</v>
      </c>
      <c r="D18" s="17">
        <v>77</v>
      </c>
      <c r="E18" s="17">
        <v>13</v>
      </c>
      <c r="F18" s="17">
        <v>13</v>
      </c>
      <c r="G18" s="17">
        <v>17</v>
      </c>
      <c r="H18" s="17">
        <v>9</v>
      </c>
      <c r="I18" s="17">
        <v>15</v>
      </c>
      <c r="J18" s="17">
        <v>16</v>
      </c>
      <c r="K18" s="17">
        <v>6</v>
      </c>
      <c r="L18" s="17">
        <v>41</v>
      </c>
      <c r="M18" s="17"/>
      <c r="N18" s="17">
        <v>409</v>
      </c>
    </row>
    <row r="19" spans="1:14" x14ac:dyDescent="0.2">
      <c r="A19" s="7" t="s">
        <v>219</v>
      </c>
      <c r="B19" s="7"/>
      <c r="C19" s="7"/>
      <c r="D19" s="7"/>
      <c r="E19" s="7"/>
      <c r="F19" s="7"/>
      <c r="G19" s="7"/>
      <c r="H19" s="7"/>
      <c r="I19" s="7">
        <v>10</v>
      </c>
      <c r="J19" s="7">
        <v>16</v>
      </c>
      <c r="K19" s="7">
        <v>10</v>
      </c>
      <c r="L19" s="7"/>
      <c r="M19" s="7"/>
      <c r="N19" s="7">
        <v>36</v>
      </c>
    </row>
    <row r="20" spans="1:14" x14ac:dyDescent="0.2">
      <c r="A20" s="7" t="s">
        <v>198</v>
      </c>
      <c r="B20" s="7"/>
      <c r="C20" s="7"/>
      <c r="D20" s="7"/>
      <c r="E20" s="7"/>
      <c r="F20" s="7"/>
      <c r="G20" s="7"/>
      <c r="H20" s="7">
        <v>7</v>
      </c>
      <c r="I20" s="7"/>
      <c r="J20" s="7"/>
      <c r="K20" s="7"/>
      <c r="L20" s="7"/>
      <c r="M20" s="7"/>
      <c r="N20" s="7">
        <v>7</v>
      </c>
    </row>
    <row r="21" spans="1:14" x14ac:dyDescent="0.2">
      <c r="A21" s="7" t="s">
        <v>199</v>
      </c>
      <c r="B21" s="7">
        <v>17</v>
      </c>
      <c r="C21" s="7"/>
      <c r="D21" s="7"/>
      <c r="E21" s="7"/>
      <c r="F21" s="7">
        <v>15</v>
      </c>
      <c r="G21" s="7">
        <v>8</v>
      </c>
      <c r="H21" s="7">
        <v>14</v>
      </c>
      <c r="I21" s="7">
        <v>5</v>
      </c>
      <c r="J21" s="7">
        <v>10</v>
      </c>
      <c r="K21" s="7">
        <v>6</v>
      </c>
      <c r="L21" s="7"/>
      <c r="M21" s="7"/>
      <c r="N21" s="7">
        <v>75</v>
      </c>
    </row>
    <row r="22" spans="1:14" x14ac:dyDescent="0.2">
      <c r="A22" s="7" t="s">
        <v>200</v>
      </c>
      <c r="B22" s="7">
        <v>24</v>
      </c>
      <c r="C22" s="7">
        <v>17</v>
      </c>
      <c r="D22" s="7">
        <v>16</v>
      </c>
      <c r="E22" s="7">
        <v>26</v>
      </c>
      <c r="F22" s="7">
        <v>16</v>
      </c>
      <c r="G22" s="7"/>
      <c r="H22" s="7">
        <v>11</v>
      </c>
      <c r="I22" s="7">
        <v>7</v>
      </c>
      <c r="J22" s="7"/>
      <c r="K22" s="7">
        <v>13</v>
      </c>
      <c r="L22" s="7"/>
      <c r="M22" s="7"/>
      <c r="N22" s="7">
        <v>130</v>
      </c>
    </row>
    <row r="23" spans="1:14" x14ac:dyDescent="0.2">
      <c r="A23" s="7" t="s">
        <v>224</v>
      </c>
      <c r="B23" s="7"/>
      <c r="C23" s="7"/>
      <c r="D23" s="7"/>
      <c r="E23" s="7"/>
      <c r="F23" s="7"/>
      <c r="G23" s="7"/>
      <c r="H23" s="7"/>
      <c r="I23" s="7"/>
      <c r="J23" s="7">
        <v>6</v>
      </c>
      <c r="K23" s="7"/>
      <c r="L23" s="7"/>
      <c r="M23" s="7"/>
      <c r="N23" s="7">
        <v>6</v>
      </c>
    </row>
    <row r="24" spans="1:14" x14ac:dyDescent="0.2">
      <c r="A24" s="7" t="s">
        <v>201</v>
      </c>
      <c r="B24" s="7"/>
      <c r="C24" s="7"/>
      <c r="D24" s="7">
        <v>6</v>
      </c>
      <c r="E24" s="7"/>
      <c r="F24" s="7"/>
      <c r="G24" s="7"/>
      <c r="H24" s="7"/>
      <c r="I24" s="7"/>
      <c r="J24" s="7"/>
      <c r="K24" s="7"/>
      <c r="L24" s="7"/>
      <c r="M24" s="7"/>
      <c r="N24" s="7">
        <v>6</v>
      </c>
    </row>
    <row r="25" spans="1:14" x14ac:dyDescent="0.2">
      <c r="A25" s="7" t="s">
        <v>202</v>
      </c>
      <c r="B25" s="7"/>
      <c r="C25" s="7"/>
      <c r="D25" s="7"/>
      <c r="E25" s="7"/>
      <c r="F25" s="7"/>
      <c r="G25" s="7">
        <v>5</v>
      </c>
      <c r="H25" s="7">
        <v>6</v>
      </c>
      <c r="I25" s="7"/>
      <c r="J25" s="7"/>
      <c r="K25" s="7"/>
      <c r="L25" s="7"/>
      <c r="M25" s="7"/>
      <c r="N25" s="7">
        <v>11</v>
      </c>
    </row>
    <row r="26" spans="1:14" x14ac:dyDescent="0.2">
      <c r="A26" s="7" t="s">
        <v>203</v>
      </c>
      <c r="B26" s="7"/>
      <c r="C26" s="7">
        <v>33</v>
      </c>
      <c r="D26" s="7">
        <v>10</v>
      </c>
      <c r="E26" s="7"/>
      <c r="F26" s="7"/>
      <c r="G26" s="7">
        <v>10</v>
      </c>
      <c r="H26" s="7">
        <v>6</v>
      </c>
      <c r="I26" s="7"/>
      <c r="J26" s="7"/>
      <c r="K26" s="7">
        <v>10</v>
      </c>
      <c r="L26" s="7"/>
      <c r="M26" s="7"/>
      <c r="N26" s="7">
        <v>69</v>
      </c>
    </row>
    <row r="27" spans="1:14" x14ac:dyDescent="0.2">
      <c r="A27" s="7" t="s">
        <v>204</v>
      </c>
      <c r="B27" s="7"/>
      <c r="C27" s="7"/>
      <c r="D27" s="7">
        <v>6</v>
      </c>
      <c r="E27" s="7"/>
      <c r="F27" s="7"/>
      <c r="G27" s="7"/>
      <c r="H27" s="7"/>
      <c r="I27" s="7"/>
      <c r="J27" s="7"/>
      <c r="K27" s="7"/>
      <c r="L27" s="7"/>
      <c r="M27" s="7"/>
      <c r="N27" s="7">
        <v>6</v>
      </c>
    </row>
    <row r="28" spans="1:14" x14ac:dyDescent="0.2">
      <c r="A28" s="7" t="s">
        <v>205</v>
      </c>
      <c r="B28" s="7"/>
      <c r="C28" s="7"/>
      <c r="D28" s="7"/>
      <c r="E28" s="7">
        <v>8</v>
      </c>
      <c r="F28" s="7">
        <v>7</v>
      </c>
      <c r="G28" s="7"/>
      <c r="H28" s="7"/>
      <c r="I28" s="7"/>
      <c r="J28" s="7"/>
      <c r="K28" s="7"/>
      <c r="L28" s="7"/>
      <c r="M28" s="7"/>
      <c r="N28" s="7">
        <v>15</v>
      </c>
    </row>
    <row r="29" spans="1:14" x14ac:dyDescent="0.2">
      <c r="A29" s="7" t="s">
        <v>221</v>
      </c>
      <c r="B29" s="7"/>
      <c r="C29" s="7"/>
      <c r="D29" s="7"/>
      <c r="E29" s="7"/>
      <c r="F29" s="7"/>
      <c r="G29" s="7"/>
      <c r="H29" s="7"/>
      <c r="I29" s="7">
        <v>9</v>
      </c>
      <c r="J29" s="7"/>
      <c r="K29" s="7"/>
      <c r="L29" s="7"/>
      <c r="M29" s="7"/>
      <c r="N29" s="7">
        <v>9</v>
      </c>
    </row>
    <row r="30" spans="1:14" x14ac:dyDescent="0.2">
      <c r="A30" s="7" t="s">
        <v>206</v>
      </c>
      <c r="B30" s="7">
        <v>10</v>
      </c>
      <c r="C30" s="7"/>
      <c r="D30" s="7">
        <v>10</v>
      </c>
      <c r="E30" s="7"/>
      <c r="F30" s="7"/>
      <c r="G30" s="7"/>
      <c r="H30" s="7"/>
      <c r="I30" s="7"/>
      <c r="J30" s="7"/>
      <c r="K30" s="7"/>
      <c r="L30" s="7"/>
      <c r="M30" s="7"/>
      <c r="N30" s="7">
        <v>20</v>
      </c>
    </row>
    <row r="31" spans="1:14" x14ac:dyDescent="0.2">
      <c r="A31" s="7" t="s">
        <v>236</v>
      </c>
      <c r="B31" s="7"/>
      <c r="C31" s="7"/>
      <c r="D31" s="7"/>
      <c r="E31" s="7"/>
      <c r="F31" s="7"/>
      <c r="G31" s="7"/>
      <c r="H31" s="7"/>
      <c r="I31" s="7"/>
      <c r="J31" s="7"/>
      <c r="K31" s="7">
        <v>6</v>
      </c>
      <c r="L31" s="7"/>
      <c r="M31" s="7"/>
      <c r="N31" s="7">
        <v>6</v>
      </c>
    </row>
    <row r="32" spans="1:14" x14ac:dyDescent="0.2">
      <c r="A32" s="7" t="s">
        <v>207</v>
      </c>
      <c r="B32" s="7"/>
      <c r="C32" s="7"/>
      <c r="D32" s="7"/>
      <c r="E32" s="7"/>
      <c r="F32" s="7"/>
      <c r="G32" s="7"/>
      <c r="H32" s="7">
        <v>7</v>
      </c>
      <c r="I32" s="7"/>
      <c r="J32" s="7"/>
      <c r="K32" s="7"/>
      <c r="L32" s="7"/>
      <c r="M32" s="7"/>
      <c r="N32" s="7">
        <v>7</v>
      </c>
    </row>
    <row r="33" spans="1:14" x14ac:dyDescent="0.2">
      <c r="A33" s="7" t="s">
        <v>208</v>
      </c>
      <c r="B33" s="7"/>
      <c r="C33" s="7">
        <v>33</v>
      </c>
      <c r="D33" s="7"/>
      <c r="E33" s="7"/>
      <c r="F33" s="7"/>
      <c r="G33" s="7"/>
      <c r="H33" s="7"/>
      <c r="I33" s="7"/>
      <c r="J33" s="7"/>
      <c r="K33" s="7"/>
      <c r="L33" s="7">
        <v>41</v>
      </c>
      <c r="M33" s="7">
        <v>56</v>
      </c>
      <c r="N33" s="7">
        <v>130</v>
      </c>
    </row>
    <row r="34" spans="1:14" x14ac:dyDescent="0.2">
      <c r="A34" s="7" t="s">
        <v>209</v>
      </c>
      <c r="B34" s="7"/>
      <c r="C34" s="7"/>
      <c r="D34" s="7"/>
      <c r="E34" s="7"/>
      <c r="F34" s="7">
        <v>11</v>
      </c>
      <c r="G34" s="7"/>
      <c r="H34" s="7"/>
      <c r="I34" s="7"/>
      <c r="J34" s="7"/>
      <c r="K34" s="7"/>
      <c r="L34" s="7"/>
      <c r="M34" s="7"/>
      <c r="N34" s="7">
        <v>11</v>
      </c>
    </row>
    <row r="35" spans="1:14" x14ac:dyDescent="0.2">
      <c r="A35" s="7" t="s">
        <v>210</v>
      </c>
      <c r="B35" s="7">
        <v>10</v>
      </c>
      <c r="C35" s="7"/>
      <c r="D35" s="7"/>
      <c r="E35" s="7"/>
      <c r="F35" s="7"/>
      <c r="G35" s="7"/>
      <c r="H35" s="7"/>
      <c r="I35" s="7"/>
      <c r="J35" s="7"/>
      <c r="K35" s="7"/>
      <c r="L35" s="7"/>
      <c r="M35" s="7"/>
      <c r="N35" s="7">
        <v>10</v>
      </c>
    </row>
    <row r="36" spans="1:14" x14ac:dyDescent="0.2">
      <c r="A36" s="17" t="s">
        <v>211</v>
      </c>
      <c r="B36" s="17">
        <v>14</v>
      </c>
      <c r="C36" s="17">
        <v>33</v>
      </c>
      <c r="D36" s="17"/>
      <c r="E36" s="17">
        <v>20</v>
      </c>
      <c r="F36" s="17">
        <v>16</v>
      </c>
      <c r="G36" s="17">
        <v>11</v>
      </c>
      <c r="H36" s="17">
        <v>7</v>
      </c>
      <c r="I36" s="17">
        <v>12</v>
      </c>
      <c r="J36" s="17">
        <v>13</v>
      </c>
      <c r="K36" s="17">
        <v>13</v>
      </c>
      <c r="L36" s="17">
        <v>83</v>
      </c>
      <c r="M36" s="17">
        <v>83</v>
      </c>
      <c r="N36" s="17">
        <v>305</v>
      </c>
    </row>
    <row r="37" spans="1:14" x14ac:dyDescent="0.2">
      <c r="A37" s="17" t="s">
        <v>212</v>
      </c>
      <c r="B37" s="17">
        <v>24</v>
      </c>
      <c r="C37" s="17">
        <v>39</v>
      </c>
      <c r="D37" s="17">
        <v>26</v>
      </c>
      <c r="E37" s="17">
        <v>19</v>
      </c>
      <c r="F37" s="17">
        <v>9</v>
      </c>
      <c r="G37" s="17">
        <v>11</v>
      </c>
      <c r="H37" s="17"/>
      <c r="I37" s="17">
        <v>11</v>
      </c>
      <c r="J37" s="17">
        <v>16</v>
      </c>
      <c r="K37" s="17">
        <v>19</v>
      </c>
      <c r="L37" s="17">
        <v>62</v>
      </c>
      <c r="M37" s="17">
        <v>139</v>
      </c>
      <c r="N37" s="17">
        <v>375</v>
      </c>
    </row>
    <row r="38" spans="1:14" x14ac:dyDescent="0.2">
      <c r="A38" s="7" t="s">
        <v>213</v>
      </c>
      <c r="B38" s="7">
        <v>14</v>
      </c>
      <c r="C38" s="7"/>
      <c r="D38" s="7"/>
      <c r="E38" s="7"/>
      <c r="F38" s="7"/>
      <c r="G38" s="7"/>
      <c r="H38" s="7"/>
      <c r="I38" s="7"/>
      <c r="J38" s="7"/>
      <c r="K38" s="7"/>
      <c r="L38" s="7"/>
      <c r="M38" s="7"/>
      <c r="N38" s="7">
        <v>14</v>
      </c>
    </row>
    <row r="39" spans="1:14" x14ac:dyDescent="0.2">
      <c r="A39" s="7" t="s">
        <v>214</v>
      </c>
      <c r="B39" s="7"/>
      <c r="C39" s="7">
        <v>17</v>
      </c>
      <c r="D39" s="7">
        <v>35</v>
      </c>
      <c r="E39" s="7">
        <v>10</v>
      </c>
      <c r="F39" s="7">
        <v>12</v>
      </c>
      <c r="G39" s="7"/>
      <c r="H39" s="7">
        <v>10</v>
      </c>
      <c r="I39" s="7">
        <v>7</v>
      </c>
      <c r="J39" s="7">
        <v>13</v>
      </c>
      <c r="K39" s="7"/>
      <c r="L39" s="7">
        <v>41</v>
      </c>
      <c r="M39" s="7"/>
      <c r="N39" s="7">
        <v>145</v>
      </c>
    </row>
    <row r="40" spans="1:14" x14ac:dyDescent="0.2">
      <c r="A40" s="7" t="s">
        <v>222</v>
      </c>
      <c r="B40" s="7"/>
      <c r="C40" s="7"/>
      <c r="D40" s="7"/>
      <c r="E40" s="7"/>
      <c r="F40" s="7"/>
      <c r="G40" s="7"/>
      <c r="H40" s="7"/>
      <c r="I40" s="7">
        <v>6</v>
      </c>
      <c r="J40" s="7">
        <v>6</v>
      </c>
      <c r="K40" s="7"/>
      <c r="L40" s="7"/>
      <c r="M40" s="7"/>
      <c r="N40" s="7">
        <v>12</v>
      </c>
    </row>
    <row r="41" spans="1:14" x14ac:dyDescent="0.2">
      <c r="A41" s="7" t="s">
        <v>241</v>
      </c>
      <c r="B41" s="7"/>
      <c r="C41" s="7"/>
      <c r="D41" s="7"/>
      <c r="E41" s="7"/>
      <c r="F41" s="7"/>
      <c r="G41" s="7"/>
      <c r="H41" s="7"/>
      <c r="I41" s="7"/>
      <c r="J41" s="7"/>
      <c r="K41" s="7"/>
      <c r="L41" s="7">
        <v>41</v>
      </c>
      <c r="M41" s="7">
        <v>56</v>
      </c>
      <c r="N41" s="7">
        <v>97</v>
      </c>
    </row>
    <row r="42" spans="1:14" x14ac:dyDescent="0.2">
      <c r="A42" s="7" t="s">
        <v>215</v>
      </c>
      <c r="B42" s="7"/>
      <c r="C42" s="7"/>
      <c r="D42" s="7">
        <v>10</v>
      </c>
      <c r="E42" s="7"/>
      <c r="F42" s="7"/>
      <c r="G42" s="7"/>
      <c r="H42" s="7"/>
      <c r="I42" s="7"/>
      <c r="J42" s="7"/>
      <c r="K42" s="7"/>
      <c r="L42" s="7">
        <v>83</v>
      </c>
      <c r="M42" s="7">
        <v>56</v>
      </c>
      <c r="N42" s="7">
        <v>149</v>
      </c>
    </row>
    <row r="43" spans="1:14" x14ac:dyDescent="0.2">
      <c r="A43" s="7" t="s">
        <v>237</v>
      </c>
      <c r="B43" s="7"/>
      <c r="C43" s="7"/>
      <c r="D43" s="7"/>
      <c r="E43" s="7"/>
      <c r="F43" s="7"/>
      <c r="G43" s="7"/>
      <c r="H43" s="7"/>
      <c r="I43" s="7"/>
      <c r="J43" s="7"/>
      <c r="K43" s="7">
        <v>3</v>
      </c>
      <c r="L43" s="7"/>
      <c r="M43" s="7"/>
      <c r="N43" s="7">
        <v>3</v>
      </c>
    </row>
    <row r="44" spans="1:14" x14ac:dyDescent="0.2">
      <c r="A44" s="104" t="s">
        <v>26</v>
      </c>
      <c r="B44" s="104">
        <v>395</v>
      </c>
      <c r="C44" s="104">
        <v>411</v>
      </c>
      <c r="D44" s="104">
        <v>222</v>
      </c>
      <c r="E44" s="104">
        <v>215</v>
      </c>
      <c r="F44" s="104">
        <v>180</v>
      </c>
      <c r="G44" s="104">
        <v>98</v>
      </c>
      <c r="H44" s="104">
        <v>149</v>
      </c>
      <c r="I44" s="104">
        <v>112</v>
      </c>
      <c r="J44" s="104">
        <v>137</v>
      </c>
      <c r="K44" s="104">
        <v>130</v>
      </c>
      <c r="L44" s="104">
        <v>680</v>
      </c>
      <c r="M44" s="104">
        <v>752</v>
      </c>
      <c r="N44" s="104">
        <v>3481</v>
      </c>
    </row>
    <row r="46" spans="1:14" x14ac:dyDescent="0.2">
      <c r="A46" s="103" t="s">
        <v>216</v>
      </c>
      <c r="B46" s="75" t="s">
        <v>8</v>
      </c>
      <c r="C46" s="75" t="s">
        <v>9</v>
      </c>
      <c r="D46" s="75" t="s">
        <v>10</v>
      </c>
      <c r="E46" s="75" t="s">
        <v>11</v>
      </c>
      <c r="F46" s="75" t="s">
        <v>12</v>
      </c>
      <c r="G46" s="68" t="s">
        <v>152</v>
      </c>
      <c r="H46" s="68" t="s">
        <v>14</v>
      </c>
      <c r="I46" s="68" t="s">
        <v>15</v>
      </c>
      <c r="J46" s="68" t="s">
        <v>16</v>
      </c>
      <c r="K46" s="68" t="s">
        <v>17</v>
      </c>
      <c r="L46" s="68" t="s">
        <v>18</v>
      </c>
      <c r="M46" s="68" t="s">
        <v>19</v>
      </c>
      <c r="N46" s="68" t="s">
        <v>121</v>
      </c>
    </row>
    <row r="47" spans="1:14" x14ac:dyDescent="0.2">
      <c r="A47" s="13" t="s">
        <v>190</v>
      </c>
      <c r="B47" s="7"/>
      <c r="C47" s="7"/>
      <c r="D47" s="7"/>
      <c r="E47" s="7">
        <v>2</v>
      </c>
      <c r="F47" s="7">
        <v>1</v>
      </c>
      <c r="G47" s="7">
        <v>1</v>
      </c>
      <c r="H47" s="7">
        <v>1</v>
      </c>
      <c r="I47" s="7">
        <v>4</v>
      </c>
      <c r="J47" s="7">
        <v>3</v>
      </c>
      <c r="K47" s="7">
        <v>1</v>
      </c>
      <c r="L47" s="7">
        <v>3</v>
      </c>
      <c r="M47" s="7"/>
      <c r="N47" s="7">
        <v>16</v>
      </c>
    </row>
    <row r="48" spans="1:14" x14ac:dyDescent="0.2">
      <c r="A48" s="13" t="s">
        <v>196</v>
      </c>
      <c r="B48" s="7"/>
      <c r="C48" s="7"/>
      <c r="D48" s="7"/>
      <c r="E48" s="7">
        <v>1</v>
      </c>
      <c r="F48" s="7">
        <v>1</v>
      </c>
      <c r="G48" s="7">
        <v>1</v>
      </c>
      <c r="H48" s="7">
        <v>4</v>
      </c>
      <c r="I48" s="7">
        <v>4</v>
      </c>
      <c r="J48" s="7">
        <v>2</v>
      </c>
      <c r="K48" s="7"/>
      <c r="L48" s="7">
        <v>13</v>
      </c>
      <c r="M48" s="7">
        <v>3</v>
      </c>
      <c r="N48" s="7">
        <v>29</v>
      </c>
    </row>
    <row r="49" spans="1:14" x14ac:dyDescent="0.2">
      <c r="A49" s="13" t="s">
        <v>217</v>
      </c>
      <c r="B49" s="7"/>
      <c r="C49" s="7"/>
      <c r="D49" s="7"/>
      <c r="E49" s="7">
        <v>1</v>
      </c>
      <c r="F49" s="7">
        <v>2</v>
      </c>
      <c r="G49" s="7"/>
      <c r="H49" s="7"/>
      <c r="I49" s="7"/>
      <c r="J49" s="7"/>
      <c r="K49" s="7"/>
      <c r="L49" s="7"/>
      <c r="M49" s="7"/>
      <c r="N49" s="7">
        <v>3</v>
      </c>
    </row>
    <row r="50" spans="1:14" x14ac:dyDescent="0.2">
      <c r="A50" s="13" t="s">
        <v>218</v>
      </c>
      <c r="B50" s="7"/>
      <c r="C50" s="7"/>
      <c r="D50" s="7"/>
      <c r="E50" s="7"/>
      <c r="F50" s="7">
        <v>1</v>
      </c>
      <c r="G50" s="7"/>
      <c r="H50" s="7"/>
      <c r="I50" s="7"/>
      <c r="J50" s="7"/>
      <c r="K50" s="7"/>
      <c r="L50" s="7"/>
      <c r="M50" s="7"/>
      <c r="N50" s="7">
        <v>1</v>
      </c>
    </row>
    <row r="51" spans="1:14" x14ac:dyDescent="0.2">
      <c r="A51" s="13" t="s">
        <v>211</v>
      </c>
      <c r="B51" s="7"/>
      <c r="C51" s="7"/>
      <c r="D51" s="7"/>
      <c r="E51" s="7"/>
      <c r="F51" s="7">
        <v>1</v>
      </c>
      <c r="G51" s="7"/>
      <c r="H51" s="7"/>
      <c r="I51" s="7"/>
      <c r="J51" s="7"/>
      <c r="K51" s="7"/>
      <c r="L51" s="7"/>
      <c r="M51" s="7"/>
      <c r="N51" s="7">
        <v>1</v>
      </c>
    </row>
    <row r="52" spans="1:14" x14ac:dyDescent="0.2">
      <c r="A52" s="105" t="s">
        <v>219</v>
      </c>
      <c r="B52" s="65"/>
      <c r="C52" s="65"/>
      <c r="D52" s="65"/>
      <c r="E52" s="65"/>
      <c r="F52" s="65"/>
      <c r="G52" s="65"/>
      <c r="H52" s="65">
        <v>5</v>
      </c>
      <c r="I52" s="65"/>
      <c r="J52" s="65"/>
      <c r="K52" s="65"/>
      <c r="L52" s="65"/>
      <c r="M52" s="65"/>
      <c r="N52" s="65">
        <v>5</v>
      </c>
    </row>
    <row r="53" spans="1:14" x14ac:dyDescent="0.2">
      <c r="A53" s="105" t="s">
        <v>197</v>
      </c>
      <c r="B53" s="65"/>
      <c r="C53" s="65"/>
      <c r="D53" s="65"/>
      <c r="E53" s="65"/>
      <c r="F53" s="65"/>
      <c r="G53" s="65"/>
      <c r="H53" s="65"/>
      <c r="I53" s="65"/>
      <c r="J53" s="65"/>
      <c r="K53" s="65"/>
      <c r="L53" s="65">
        <v>1</v>
      </c>
      <c r="M53" s="110">
        <v>1</v>
      </c>
      <c r="N53" s="65">
        <v>2</v>
      </c>
    </row>
    <row r="54" spans="1:14" x14ac:dyDescent="0.2">
      <c r="A54" s="105" t="s">
        <v>246</v>
      </c>
      <c r="B54" s="65"/>
      <c r="C54" s="65"/>
      <c r="D54" s="65"/>
      <c r="E54" s="65"/>
      <c r="F54" s="65"/>
      <c r="G54" s="65"/>
      <c r="H54" s="65"/>
      <c r="I54" s="65"/>
      <c r="J54" s="65"/>
      <c r="K54" s="65"/>
      <c r="L54" s="65">
        <v>1</v>
      </c>
      <c r="M54" s="110"/>
      <c r="N54" s="65">
        <v>1</v>
      </c>
    </row>
    <row r="55" spans="1:14" x14ac:dyDescent="0.2">
      <c r="A55" s="105" t="s">
        <v>223</v>
      </c>
      <c r="B55" s="65"/>
      <c r="C55" s="65"/>
      <c r="D55" s="65"/>
      <c r="E55" s="65"/>
      <c r="F55" s="65"/>
      <c r="G55" s="65"/>
      <c r="H55" s="65"/>
      <c r="I55" s="65">
        <v>1</v>
      </c>
      <c r="J55" s="65"/>
      <c r="K55" s="65">
        <v>7</v>
      </c>
      <c r="L55" s="65">
        <v>65</v>
      </c>
      <c r="M55" s="110">
        <v>67</v>
      </c>
      <c r="N55" s="65">
        <v>140</v>
      </c>
    </row>
    <row r="56" spans="1:14" x14ac:dyDescent="0.2">
      <c r="A56" s="105" t="s">
        <v>212</v>
      </c>
      <c r="B56" s="65"/>
      <c r="C56" s="65"/>
      <c r="D56" s="65"/>
      <c r="E56" s="65"/>
      <c r="F56" s="65"/>
      <c r="G56" s="65"/>
      <c r="H56" s="65"/>
      <c r="I56" s="65"/>
      <c r="J56" s="65"/>
      <c r="K56" s="65"/>
      <c r="L56" s="65">
        <v>1</v>
      </c>
      <c r="M56" s="110"/>
      <c r="N56" s="65">
        <v>1</v>
      </c>
    </row>
    <row r="57" spans="1:14" x14ac:dyDescent="0.2">
      <c r="A57" s="105" t="s">
        <v>209</v>
      </c>
      <c r="B57" s="65"/>
      <c r="C57" s="65"/>
      <c r="D57" s="65"/>
      <c r="E57" s="65"/>
      <c r="F57" s="65"/>
      <c r="G57" s="65"/>
      <c r="H57" s="65"/>
      <c r="I57" s="65"/>
      <c r="J57" s="65"/>
      <c r="K57" s="65">
        <v>1</v>
      </c>
      <c r="L57" s="65"/>
      <c r="M57" s="110">
        <v>1</v>
      </c>
      <c r="N57" s="65">
        <v>2</v>
      </c>
    </row>
    <row r="58" spans="1:14" x14ac:dyDescent="0.2">
      <c r="A58" s="105" t="s">
        <v>211</v>
      </c>
      <c r="B58" s="65"/>
      <c r="C58" s="65"/>
      <c r="D58" s="65"/>
      <c r="E58" s="65"/>
      <c r="F58" s="65"/>
      <c r="G58" s="65"/>
      <c r="H58" s="65"/>
      <c r="I58" s="65"/>
      <c r="J58" s="65"/>
      <c r="K58" s="65"/>
      <c r="L58" s="65"/>
      <c r="M58" s="110">
        <v>1</v>
      </c>
      <c r="N58" s="65">
        <v>1</v>
      </c>
    </row>
    <row r="59" spans="1:14" x14ac:dyDescent="0.2">
      <c r="A59" s="104" t="s">
        <v>121</v>
      </c>
      <c r="B59" s="104"/>
      <c r="C59" s="104"/>
      <c r="D59" s="104"/>
      <c r="E59" s="104">
        <v>4</v>
      </c>
      <c r="F59" s="104">
        <v>6</v>
      </c>
      <c r="G59" s="104">
        <v>2</v>
      </c>
      <c r="H59" s="104">
        <v>10</v>
      </c>
      <c r="I59" s="104">
        <v>9</v>
      </c>
      <c r="J59" s="104">
        <v>5</v>
      </c>
      <c r="K59" s="104">
        <v>9</v>
      </c>
      <c r="L59" s="104">
        <v>84</v>
      </c>
      <c r="M59" s="106">
        <v>73</v>
      </c>
      <c r="N59" s="104">
        <v>202</v>
      </c>
    </row>
    <row r="61" spans="1:14" x14ac:dyDescent="0.2">
      <c r="A61" s="107" t="s">
        <v>220</v>
      </c>
      <c r="B61" s="107">
        <v>395</v>
      </c>
      <c r="C61" s="107">
        <v>411</v>
      </c>
      <c r="D61" s="107">
        <v>222</v>
      </c>
      <c r="E61" s="107">
        <v>219</v>
      </c>
      <c r="F61" s="107">
        <v>186</v>
      </c>
      <c r="G61" s="107">
        <v>100</v>
      </c>
      <c r="H61" s="107">
        <v>159</v>
      </c>
      <c r="I61" s="107">
        <v>121</v>
      </c>
      <c r="J61" s="107">
        <v>142</v>
      </c>
      <c r="K61" s="107">
        <v>139</v>
      </c>
      <c r="L61" s="107">
        <v>764</v>
      </c>
      <c r="M61" s="107">
        <v>825</v>
      </c>
      <c r="N61" s="107">
        <v>3683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6"/>
  <sheetViews>
    <sheetView showGridLines="0" zoomScale="91" zoomScaleNormal="244" zoomScalePageLayoutView="244" workbookViewId="0">
      <selection activeCell="L28" sqref="L28"/>
    </sheetView>
  </sheetViews>
  <sheetFormatPr baseColWidth="10" defaultColWidth="11" defaultRowHeight="16" x14ac:dyDescent="0.2"/>
  <cols>
    <col min="1" max="1" width="4.1640625" customWidth="1"/>
    <col min="2" max="2" width="19.1640625" customWidth="1"/>
    <col min="3" max="3" width="48" customWidth="1"/>
    <col min="4" max="17" width="15" customWidth="1"/>
  </cols>
  <sheetData>
    <row r="2" spans="2:17" ht="21" x14ac:dyDescent="0.4">
      <c r="B2" s="209" t="s">
        <v>82</v>
      </c>
      <c r="C2" s="209"/>
      <c r="D2" s="209"/>
      <c r="E2" s="209"/>
    </row>
    <row r="3" spans="2:17" ht="19.75" x14ac:dyDescent="0.4">
      <c r="B3" s="210" t="s">
        <v>114</v>
      </c>
      <c r="C3" s="210"/>
      <c r="D3" s="210"/>
      <c r="E3" s="210"/>
    </row>
    <row r="6" spans="2:17" x14ac:dyDescent="0.2">
      <c r="B6" s="5" t="s">
        <v>0</v>
      </c>
      <c r="C6" s="5" t="s">
        <v>1</v>
      </c>
      <c r="D6" s="5" t="s">
        <v>8</v>
      </c>
      <c r="E6" s="5" t="s">
        <v>9</v>
      </c>
      <c r="F6" s="5" t="s">
        <v>10</v>
      </c>
      <c r="G6" s="5" t="s">
        <v>11</v>
      </c>
      <c r="H6" s="5" t="s">
        <v>12</v>
      </c>
      <c r="I6" s="5" t="s">
        <v>13</v>
      </c>
      <c r="J6" s="5" t="s">
        <v>14</v>
      </c>
      <c r="K6" s="5" t="s">
        <v>15</v>
      </c>
      <c r="L6" s="5" t="s">
        <v>16</v>
      </c>
      <c r="M6" s="5" t="s">
        <v>17</v>
      </c>
      <c r="N6" s="5" t="s">
        <v>18</v>
      </c>
      <c r="O6" s="5" t="s">
        <v>19</v>
      </c>
      <c r="P6" s="5" t="s">
        <v>90</v>
      </c>
      <c r="Q6" s="5" t="s">
        <v>81</v>
      </c>
    </row>
    <row r="7" spans="2:17" x14ac:dyDescent="0.2">
      <c r="B7" s="7" t="s">
        <v>110</v>
      </c>
      <c r="C7" s="7" t="s">
        <v>111</v>
      </c>
      <c r="D7" s="1">
        <f>'CFG VML FY Projections Breakout'!D16</f>
        <v>669302</v>
      </c>
      <c r="E7" s="1">
        <f>'CFG VML FY Projections Breakout'!E16</f>
        <v>1279012.3228645809</v>
      </c>
      <c r="F7" s="1">
        <f>'CFG VML FY Projections Breakout'!F16</f>
        <v>1983890.2224638555</v>
      </c>
      <c r="G7" s="1">
        <f>'CFG VML FY Projections Breakout'!G16</f>
        <v>2759092.5791156464</v>
      </c>
      <c r="H7" s="1">
        <f>'CFG VML FY Projections Breakout'!H16</f>
        <v>456516.01789115649</v>
      </c>
      <c r="I7" s="1">
        <f>'CFG VML FY Projections Breakout'!I16</f>
        <v>399253.65122448979</v>
      </c>
      <c r="J7" s="1">
        <f>'CFG VML FY Projections Breakout'!J16</f>
        <v>540155.47122448985</v>
      </c>
      <c r="K7" s="1">
        <f>'CFG VML FY Projections Breakout'!K16</f>
        <v>391751.10129251698</v>
      </c>
      <c r="L7" s="1">
        <f>'CFG VML FY Projections Breakout'!L16</f>
        <v>647569.0780272109</v>
      </c>
      <c r="M7" s="1">
        <f>'CFG VML FY Projections Breakout'!M16</f>
        <v>23568580.70993197</v>
      </c>
      <c r="N7" s="1">
        <f>'CFG VML FY Projections Breakout'!N16</f>
        <v>20122538.391564626</v>
      </c>
      <c r="O7" s="1">
        <f>'CFG VML FY Projections Breakout'!O16</f>
        <v>7555532.8315646257</v>
      </c>
      <c r="P7" s="1">
        <f>SUM(D7:O7)</f>
        <v>60373194.377165169</v>
      </c>
      <c r="Q7" s="1">
        <v>34767024.075596571</v>
      </c>
    </row>
    <row r="8" spans="2:17" x14ac:dyDescent="0.2">
      <c r="B8" s="7" t="s">
        <v>27</v>
      </c>
      <c r="C8" s="7" t="s">
        <v>6</v>
      </c>
      <c r="D8" s="6">
        <f>'CFG VML FY Projections Breakout'!D17</f>
        <v>32989.360000000001</v>
      </c>
      <c r="E8" s="6">
        <f>'CFG VML FY Projections Breakout'!E17</f>
        <v>168450</v>
      </c>
      <c r="F8" s="6">
        <f>'CFG VML FY Projections Breakout'!F17</f>
        <v>311900</v>
      </c>
      <c r="G8" s="6">
        <f>'CFG VML FY Projections Breakout'!G17</f>
        <v>573000</v>
      </c>
      <c r="H8" s="6">
        <f>'CFG VML FY Projections Breakout'!H17</f>
        <v>184166</v>
      </c>
      <c r="I8" s="6">
        <f>'CFG VML FY Projections Breakout'!I17</f>
        <v>189167</v>
      </c>
      <c r="J8" s="6">
        <f>'CFG VML FY Projections Breakout'!J17</f>
        <v>204167</v>
      </c>
      <c r="K8" s="6">
        <f>'CFG VML FY Projections Breakout'!K17</f>
        <v>167000</v>
      </c>
      <c r="L8" s="6">
        <f>'CFG VML FY Projections Breakout'!L17</f>
        <v>287205.59999999998</v>
      </c>
      <c r="M8" s="6">
        <f>'CFG VML FY Projections Breakout'!M17</f>
        <v>963621.04</v>
      </c>
      <c r="N8" s="6">
        <f>'CFG VML FY Projections Breakout'!N17</f>
        <v>546667</v>
      </c>
      <c r="O8" s="6">
        <f>'CFG VML FY Projections Breakout'!O17</f>
        <v>571667</v>
      </c>
      <c r="P8" s="6">
        <v>3750000</v>
      </c>
      <c r="Q8" s="6">
        <v>3750000</v>
      </c>
    </row>
    <row r="9" spans="2:17" x14ac:dyDescent="0.2">
      <c r="B9" s="7" t="s">
        <v>28</v>
      </c>
      <c r="C9" s="7" t="s">
        <v>7</v>
      </c>
      <c r="D9" s="6">
        <f>IFERROR(D8/D7,0)</f>
        <v>4.9289199793217414E-2</v>
      </c>
      <c r="E9" s="6">
        <f t="shared" ref="E9:O9" si="0">IFERROR(E8/E7,0)</f>
        <v>0.13170318767744596</v>
      </c>
      <c r="F9" s="6">
        <f t="shared" si="0"/>
        <v>0.15721636029469493</v>
      </c>
      <c r="G9" s="6">
        <f t="shared" si="0"/>
        <v>0.20767697479134964</v>
      </c>
      <c r="H9" s="6">
        <f t="shared" si="0"/>
        <v>0.40341629380441424</v>
      </c>
      <c r="I9" s="6">
        <f t="shared" si="0"/>
        <v>0.47380155302233262</v>
      </c>
      <c r="J9" s="6">
        <f t="shared" si="0"/>
        <v>0.37797821345245197</v>
      </c>
      <c r="K9" s="6">
        <f t="shared" si="0"/>
        <v>0.42629107984383846</v>
      </c>
      <c r="L9" s="6">
        <f t="shared" si="0"/>
        <v>0.44351345631721406</v>
      </c>
      <c r="M9" s="6">
        <f t="shared" si="0"/>
        <v>4.0885832365540928E-2</v>
      </c>
      <c r="N9" s="6">
        <f t="shared" si="0"/>
        <v>2.7166900584926351E-2</v>
      </c>
      <c r="O9" s="6">
        <f t="shared" si="0"/>
        <v>7.5662036383689069E-2</v>
      </c>
      <c r="P9" s="6">
        <f>IFERROR(P8/P7,0)</f>
        <v>6.2113658862787538E-2</v>
      </c>
      <c r="Q9" s="38">
        <v>0.12</v>
      </c>
    </row>
    <row r="10" spans="2:17" x14ac:dyDescent="0.2">
      <c r="P10" s="9"/>
    </row>
    <row r="11" spans="2:17" x14ac:dyDescent="0.2">
      <c r="B11" s="5" t="s">
        <v>0</v>
      </c>
      <c r="C11" s="5" t="s">
        <v>1</v>
      </c>
      <c r="D11" s="5" t="s">
        <v>8</v>
      </c>
      <c r="E11" s="5" t="s">
        <v>9</v>
      </c>
      <c r="F11" s="5" t="s">
        <v>10</v>
      </c>
      <c r="G11" s="5" t="s">
        <v>11</v>
      </c>
      <c r="H11" s="5" t="s">
        <v>12</v>
      </c>
      <c r="I11" s="5" t="s">
        <v>13</v>
      </c>
      <c r="J11" s="5" t="s">
        <v>14</v>
      </c>
      <c r="K11" s="5" t="s">
        <v>15</v>
      </c>
      <c r="L11" s="5" t="s">
        <v>16</v>
      </c>
      <c r="M11" s="5" t="s">
        <v>17</v>
      </c>
      <c r="N11" s="5" t="s">
        <v>18</v>
      </c>
      <c r="O11" s="5" t="s">
        <v>19</v>
      </c>
      <c r="P11" s="5" t="s">
        <v>87</v>
      </c>
      <c r="Q11" s="5" t="s">
        <v>81</v>
      </c>
    </row>
    <row r="12" spans="2:17" x14ac:dyDescent="0.2">
      <c r="B12" s="7" t="s">
        <v>21</v>
      </c>
      <c r="C12" s="7" t="s">
        <v>29</v>
      </c>
      <c r="D12" s="39">
        <f>'CFG VML FY Projections Breakout'!D22</f>
        <v>120000000</v>
      </c>
      <c r="E12" s="39">
        <f>'CFG VML FY Projections Breakout'!E22</f>
        <v>40000000</v>
      </c>
      <c r="F12" s="39">
        <f>'CFG VML FY Projections Breakout'!F22</f>
        <v>41644192.700000003</v>
      </c>
      <c r="G12" s="39">
        <f>'CFG VML FY Projections Breakout'!G22</f>
        <v>735284524.70000005</v>
      </c>
      <c r="H12" s="39">
        <f>'CFG VML FY Projections Breakout'!H22</f>
        <v>204221638.50000003</v>
      </c>
      <c r="I12" s="39">
        <f>'CFG VML FY Projections Breakout'!I22</f>
        <v>410694003.50000006</v>
      </c>
      <c r="J12" s="39">
        <f>'CFG VML FY Projections Breakout'!J22</f>
        <v>69357913.900000006</v>
      </c>
      <c r="K12" s="39">
        <f>'CFG VML FY Projections Breakout'!K22</f>
        <v>6183644.5000000009</v>
      </c>
      <c r="L12" s="39">
        <f>'CFG VML FY Projections Breakout'!L22</f>
        <v>72534005.5</v>
      </c>
      <c r="M12" s="39">
        <f>'CFG VML FY Projections Breakout'!M22</f>
        <v>942867.20000000007</v>
      </c>
      <c r="N12" s="39">
        <f>'CFG VML FY Projections Breakout'!N22</f>
        <v>1379491987.5</v>
      </c>
      <c r="O12" s="39">
        <f>'CFG VML FY Projections Breakout'!O22</f>
        <v>148941435.5</v>
      </c>
      <c r="P12" s="2">
        <f>SUM(D12:O12)</f>
        <v>3229296213.5</v>
      </c>
      <c r="Q12" s="1">
        <v>2946114817</v>
      </c>
    </row>
    <row r="13" spans="2:17" x14ac:dyDescent="0.2">
      <c r="Q13" t="s">
        <v>88</v>
      </c>
    </row>
    <row r="14" spans="2:17" x14ac:dyDescent="0.2">
      <c r="C14" s="41"/>
    </row>
    <row r="15" spans="2:17" x14ac:dyDescent="0.2">
      <c r="P15" s="10"/>
    </row>
    <row r="16" spans="2:17" x14ac:dyDescent="0.2">
      <c r="K16" s="8"/>
    </row>
    <row r="17" spans="11:15" x14ac:dyDescent="0.2">
      <c r="K17" s="8"/>
    </row>
    <row r="18" spans="11:15" x14ac:dyDescent="0.2">
      <c r="K18" s="8"/>
    </row>
    <row r="19" spans="11:15" x14ac:dyDescent="0.2">
      <c r="K19" s="8"/>
    </row>
    <row r="20" spans="11:15" x14ac:dyDescent="0.2">
      <c r="K20" s="8"/>
    </row>
    <row r="21" spans="11:15" x14ac:dyDescent="0.2">
      <c r="K21" s="9"/>
    </row>
    <row r="22" spans="11:15" x14ac:dyDescent="0.2">
      <c r="K22" s="9"/>
    </row>
    <row r="26" spans="11:15" x14ac:dyDescent="0.2">
      <c r="O26" s="11"/>
    </row>
  </sheetData>
  <mergeCells count="2">
    <mergeCell ref="B2:E2"/>
    <mergeCell ref="B3:E3"/>
  </mergeCells>
  <pageMargins left="0.75" right="0.75" top="1" bottom="1" header="0.5" footer="0.5"/>
  <pageSetup orientation="portrait" horizontalDpi="4294967292" verticalDpi="429496729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6"/>
  <sheetViews>
    <sheetView showGridLines="0" topLeftCell="E1" workbookViewId="0">
      <selection activeCell="P7" sqref="P7:P18"/>
    </sheetView>
  </sheetViews>
  <sheetFormatPr baseColWidth="10" defaultColWidth="11" defaultRowHeight="16" x14ac:dyDescent="0.2"/>
  <cols>
    <col min="1" max="1" width="4.1640625" customWidth="1"/>
    <col min="2" max="2" width="24" customWidth="1"/>
    <col min="3" max="3" width="48" customWidth="1"/>
    <col min="4" max="16" width="15" customWidth="1"/>
  </cols>
  <sheetData>
    <row r="2" spans="2:17" ht="21" x14ac:dyDescent="0.4">
      <c r="B2" s="209" t="s">
        <v>112</v>
      </c>
      <c r="C2" s="209"/>
      <c r="D2" s="209"/>
      <c r="E2" s="209"/>
    </row>
    <row r="3" spans="2:17" ht="19.75" x14ac:dyDescent="0.4">
      <c r="B3" s="210" t="s">
        <v>113</v>
      </c>
      <c r="C3" s="210"/>
      <c r="D3" s="210"/>
      <c r="E3" s="210"/>
    </row>
    <row r="6" spans="2:17" x14ac:dyDescent="0.2">
      <c r="B6" s="5" t="s">
        <v>0</v>
      </c>
      <c r="C6" s="5" t="s">
        <v>1</v>
      </c>
      <c r="D6" s="5" t="s">
        <v>8</v>
      </c>
      <c r="E6" s="5" t="s">
        <v>9</v>
      </c>
      <c r="F6" s="5" t="s">
        <v>10</v>
      </c>
      <c r="G6" s="5" t="s">
        <v>11</v>
      </c>
      <c r="H6" s="5" t="s">
        <v>12</v>
      </c>
      <c r="I6" s="5" t="s">
        <v>13</v>
      </c>
      <c r="J6" s="5" t="s">
        <v>14</v>
      </c>
      <c r="K6" s="5" t="s">
        <v>15</v>
      </c>
      <c r="L6" s="5" t="s">
        <v>16</v>
      </c>
      <c r="M6" s="5" t="s">
        <v>17</v>
      </c>
      <c r="N6" s="5" t="s">
        <v>18</v>
      </c>
      <c r="O6" s="5" t="s">
        <v>19</v>
      </c>
      <c r="P6" s="5" t="s">
        <v>20</v>
      </c>
    </row>
    <row r="7" spans="2:17" x14ac:dyDescent="0.2">
      <c r="B7" s="7" t="s">
        <v>23</v>
      </c>
      <c r="C7" s="7" t="s">
        <v>2</v>
      </c>
      <c r="D7" s="1">
        <f>'CFG VML Q1-Q4 Detail'!D3</f>
        <v>251531</v>
      </c>
      <c r="E7" s="1">
        <f>'CFG VML Q1-Q4 Detail'!E3</f>
        <v>299490.01</v>
      </c>
      <c r="F7" s="1">
        <f>'CFG VML Q1-Q4 Detail'!F3</f>
        <v>299618.76</v>
      </c>
      <c r="G7" s="1">
        <f>'CFG VML Q1-Q4 Detail'!G3</f>
        <v>295396.78999999998</v>
      </c>
      <c r="H7" s="1">
        <f>'CFG VML Q1-Q4 Detail'!H3</f>
        <v>153308.29</v>
      </c>
      <c r="I7" s="1">
        <f>'CFG VML Q1-Q4 Detail'!I3</f>
        <v>186072.59</v>
      </c>
      <c r="J7" s="1">
        <f>'CFG VML Q1-Q4 Detail'!J3</f>
        <v>215421.41</v>
      </c>
      <c r="K7" s="1">
        <f>'CFG VML Q1-Q4 Detail'!K3</f>
        <v>228071.87</v>
      </c>
      <c r="L7" s="1">
        <f>'CFG VML Q1-Q4 Detail'!L3</f>
        <v>267766.01</v>
      </c>
      <c r="M7" s="1">
        <f>'CFG VML Q1-Q4 Detail'!M3</f>
        <v>344736.88</v>
      </c>
      <c r="N7" s="1">
        <f>'CFG VML Q1-Q4 Detail'!N3</f>
        <v>405635.63</v>
      </c>
      <c r="O7" s="1">
        <f>'CFG VML Q1-Q4 Detail'!O3</f>
        <v>414155.79000000004</v>
      </c>
      <c r="P7" s="1">
        <f>SUM(D7:O7)</f>
        <v>3361205.0300000003</v>
      </c>
    </row>
    <row r="8" spans="2:17" s="14" customFormat="1" x14ac:dyDescent="0.2">
      <c r="B8" s="13" t="s">
        <v>32</v>
      </c>
      <c r="C8" s="13" t="s">
        <v>3</v>
      </c>
      <c r="D8" s="3">
        <f>'CFG VML Q1-Q4 Detail'!D25</f>
        <v>0</v>
      </c>
      <c r="E8" s="3">
        <f>'CFG VML Q1-Q4 Detail'!E25</f>
        <v>634729</v>
      </c>
      <c r="F8" s="3">
        <f>'CFG VML Q1-Q4 Detail'!F25</f>
        <v>1269456</v>
      </c>
      <c r="G8" s="3">
        <f>'CFG VML Q1-Q4 Detail'!G25</f>
        <v>1454293</v>
      </c>
      <c r="H8" s="3">
        <f>'CFG VML Q1-Q4 Detail'!H25</f>
        <v>107143</v>
      </c>
      <c r="I8" s="3">
        <f>'CFG VML Q1-Q4 Detail'!I25</f>
        <v>0</v>
      </c>
      <c r="J8" s="3">
        <f>'CFG VML Q1-Q4 Detail'!J25</f>
        <v>0</v>
      </c>
      <c r="K8" s="3">
        <f>'CFG VML Q1-Q4 Detail'!K25</f>
        <v>0</v>
      </c>
      <c r="L8" s="3">
        <f>'CFG VML Q1-Q4 Detail'!L25</f>
        <v>0</v>
      </c>
      <c r="M8" s="3">
        <f>'CFG VML Q1-Q4 Detail'!M25</f>
        <v>22785636</v>
      </c>
      <c r="N8" s="3">
        <f>'CFG VML Q1-Q4 Detail'!N25</f>
        <v>18659373.25</v>
      </c>
      <c r="O8" s="3">
        <f>'CFG VML Q1-Q4 Detail'!O25</f>
        <v>6107625.75</v>
      </c>
      <c r="P8" s="3">
        <f>SUM(D8:O8)</f>
        <v>51018256</v>
      </c>
    </row>
    <row r="9" spans="2:17" x14ac:dyDescent="0.2">
      <c r="B9" s="7" t="s">
        <v>24</v>
      </c>
      <c r="C9" s="7" t="s">
        <v>34</v>
      </c>
      <c r="D9" s="1">
        <f>'CFG VML Q1-Q4 Detail'!D16</f>
        <v>0</v>
      </c>
      <c r="E9" s="1">
        <f>'CFG VML Q1-Q4 Detail'!E16</f>
        <v>6191.1495992747259</v>
      </c>
      <c r="F9" s="1">
        <f>'CFG VML Q1-Q4 Detail'!F16</f>
        <v>12382.299198549452</v>
      </c>
      <c r="G9" s="1">
        <f>'CFG VML Q1-Q4 Detail'!G16</f>
        <v>1800</v>
      </c>
      <c r="H9" s="1">
        <f>'CFG VML Q1-Q4 Detail'!H16</f>
        <v>1100</v>
      </c>
      <c r="I9" s="1">
        <f>'CFG VML Q1-Q4 Detail'!I16</f>
        <v>1100</v>
      </c>
      <c r="J9" s="1">
        <f>'CFG VML Q1-Q4 Detail'!J16</f>
        <v>0</v>
      </c>
      <c r="K9" s="1">
        <f>'CFG VML Q1-Q4 Detail'!K16</f>
        <v>0</v>
      </c>
      <c r="L9" s="1">
        <f>'CFG VML Q1-Q4 Detail'!L16</f>
        <v>0</v>
      </c>
      <c r="M9" s="1">
        <f>'CFG VML Q1-Q4 Detail'!M16</f>
        <v>102170.4</v>
      </c>
      <c r="N9" s="1">
        <f>'CFG VML Q1-Q4 Detail'!N16</f>
        <v>217875.6</v>
      </c>
      <c r="O9" s="1">
        <f>'CFG VML Q1-Q4 Detail'!O16</f>
        <v>208519.19999999998</v>
      </c>
      <c r="P9" s="1">
        <f>SUM(D9:O9)</f>
        <v>551138.64879782416</v>
      </c>
    </row>
    <row r="10" spans="2:17" x14ac:dyDescent="0.2">
      <c r="B10" s="7" t="s">
        <v>22</v>
      </c>
      <c r="C10" s="7" t="s">
        <v>4</v>
      </c>
      <c r="D10" s="1">
        <f>'CFG VML Q1-Q4 Detail'!D31</f>
        <v>16547</v>
      </c>
      <c r="E10" s="1">
        <f>'CFG VML Q1-Q4 Detail'!E31</f>
        <v>20408.163265306124</v>
      </c>
      <c r="F10" s="1">
        <f>'CFG VML Q1-Q4 Detail'!F31</f>
        <v>20408.163265306124</v>
      </c>
      <c r="G10" s="1">
        <f>'CFG VML Q1-Q4 Detail'!G31</f>
        <v>15306.122448979591</v>
      </c>
      <c r="H10" s="1">
        <f>'CFG VML Q1-Q4 Detail'!H31</f>
        <v>7653.0612244897957</v>
      </c>
      <c r="I10" s="1">
        <f>'CFG VML Q1-Q4 Detail'!I31</f>
        <v>7653.0612244897957</v>
      </c>
      <c r="J10" s="1">
        <f>'CFG VML Q1-Q4 Detail'!J31</f>
        <v>7653.0612244897957</v>
      </c>
      <c r="K10" s="1">
        <f>'CFG VML Q1-Q4 Detail'!K31</f>
        <v>12244.897959183674</v>
      </c>
      <c r="L10" s="1">
        <f>'CFG VML Q1-Q4 Detail'!L31</f>
        <v>17556.734693877548</v>
      </c>
      <c r="M10" s="1">
        <f>'CFG VML Q1-Q4 Detail'!M31</f>
        <v>20408.163265306124</v>
      </c>
      <c r="N10" s="1">
        <f>'CFG VML Q1-Q4 Detail'!N31</f>
        <v>30612.244897959183</v>
      </c>
      <c r="O10" s="1">
        <f>'CFG VML Q1-Q4 Detail'!O31</f>
        <v>30612.244897959183</v>
      </c>
      <c r="P10" s="1">
        <f t="shared" ref="P10:P14" si="0">SUM(D10:O10)</f>
        <v>207062.91836734689</v>
      </c>
    </row>
    <row r="11" spans="2:17" x14ac:dyDescent="0.2">
      <c r="B11" s="7" t="s">
        <v>25</v>
      </c>
      <c r="C11" s="7" t="s">
        <v>109</v>
      </c>
      <c r="D11" s="1">
        <f>'CFG VML Q1-Q4 Detail'!D32</f>
        <v>1000</v>
      </c>
      <c r="E11" s="1">
        <f>'CFG VML Q1-Q4 Detail'!E32</f>
        <v>6000</v>
      </c>
      <c r="F11" s="1">
        <f>'CFG VML Q1-Q4 Detail'!F32</f>
        <v>1000</v>
      </c>
      <c r="G11" s="1">
        <f>'CFG VML Q1-Q4 Detail'!G32</f>
        <v>0</v>
      </c>
      <c r="H11" s="1">
        <f>'CFG VML Q1-Q4 Detail'!H32</f>
        <v>3500</v>
      </c>
      <c r="I11" s="1">
        <f>'CFG VML Q1-Q4 Detail'!I32</f>
        <v>5091</v>
      </c>
      <c r="J11" s="1">
        <f>'CFG VML Q1-Q4 Detail'!J32</f>
        <v>16568</v>
      </c>
      <c r="K11" s="1">
        <f>'CFG VML Q1-Q4 Detail'!K32</f>
        <v>5932</v>
      </c>
      <c r="L11" s="1">
        <f>'CFG VML Q1-Q4 Detail'!L32</f>
        <v>10226</v>
      </c>
      <c r="M11" s="1">
        <f>'CFG VML Q1-Q4 Detail'!M32</f>
        <v>20740</v>
      </c>
      <c r="N11" s="1">
        <f>'CFG VML Q1-Q4 Detail'!N32</f>
        <v>35</v>
      </c>
      <c r="O11" s="1">
        <f>'CFG VML Q1-Q4 Detail'!O32</f>
        <v>3737.18</v>
      </c>
      <c r="P11" s="1">
        <f t="shared" si="0"/>
        <v>73829.179999999993</v>
      </c>
    </row>
    <row r="12" spans="2:17" s="14" customFormat="1" x14ac:dyDescent="0.2">
      <c r="B12" s="13" t="s">
        <v>33</v>
      </c>
      <c r="C12" s="13" t="s">
        <v>83</v>
      </c>
      <c r="D12" s="3">
        <f>'CFG VML Q1-Q4 Detail'!D39</f>
        <v>264993</v>
      </c>
      <c r="E12" s="3">
        <f>'CFG VML Q1-Q4 Detail'!E39</f>
        <v>150794</v>
      </c>
      <c r="F12" s="3">
        <f>'CFG VML Q1-Q4 Detail'!F39</f>
        <v>85746</v>
      </c>
      <c r="G12" s="3">
        <f>'CFG VML Q1-Q4 Detail'!G39</f>
        <v>300796</v>
      </c>
      <c r="H12" s="3">
        <f>'CFG VML Q1-Q4 Detail'!H39</f>
        <v>116451</v>
      </c>
      <c r="I12" s="3">
        <f>'CFG VML Q1-Q4 Detail'!I39</f>
        <v>98647</v>
      </c>
      <c r="J12" s="3">
        <f>'CFG VML Q1-Q4 Detail'!J39</f>
        <v>97384</v>
      </c>
      <c r="K12" s="3">
        <f>'CFG VML Q1-Q4 Detail'!K39</f>
        <v>110160</v>
      </c>
      <c r="L12" s="3">
        <f>'CFG VML Q1-Q4 Detail'!L39</f>
        <v>190160</v>
      </c>
      <c r="M12" s="3">
        <f>'CFG VML Q1-Q4 Detail'!M39</f>
        <v>87160</v>
      </c>
      <c r="N12" s="3">
        <f>'CFG VML Q1-Q4 Detail'!N39</f>
        <v>114160</v>
      </c>
      <c r="O12" s="3">
        <f>'CFG VML Q1-Q4 Detail'!O39</f>
        <v>95647</v>
      </c>
      <c r="P12" s="3">
        <f t="shared" si="0"/>
        <v>1712098</v>
      </c>
    </row>
    <row r="13" spans="2:17" x14ac:dyDescent="0.2">
      <c r="B13" s="7" t="s">
        <v>35</v>
      </c>
      <c r="C13" s="7" t="s">
        <v>84</v>
      </c>
      <c r="D13" s="1">
        <f>'CFG VML Q1-Q4 Detail'!D40</f>
        <v>118266</v>
      </c>
      <c r="E13" s="1">
        <f>'CFG VML Q1-Q4 Detail'!E40</f>
        <v>124771</v>
      </c>
      <c r="F13" s="1">
        <f>'CFG VML Q1-Q4 Detail'!F40</f>
        <v>258916</v>
      </c>
      <c r="G13" s="1">
        <f>'CFG VML Q1-Q4 Detail'!G40</f>
        <v>666666.66666666674</v>
      </c>
      <c r="H13" s="1">
        <f>'CFG VML Q1-Q4 Detail'!H40</f>
        <v>66666.666666666672</v>
      </c>
      <c r="I13" s="1">
        <f>'CFG VML Q1-Q4 Detail'!I40</f>
        <v>100000</v>
      </c>
      <c r="J13" s="1">
        <f>'CFG VML Q1-Q4 Detail'!J40</f>
        <v>200000.00000000003</v>
      </c>
      <c r="K13" s="1">
        <f>'CFG VML Q1-Q4 Detail'!K40</f>
        <v>33333.333333333336</v>
      </c>
      <c r="L13" s="1">
        <f>'CFG VML Q1-Q4 Detail'!L40</f>
        <v>133333.33333333334</v>
      </c>
      <c r="M13" s="1">
        <f>'CFG VML Q1-Q4 Detail'!M40</f>
        <v>179700.26666666669</v>
      </c>
      <c r="N13" s="1">
        <f>'CFG VML Q1-Q4 Detail'!N40</f>
        <v>666666.66666666674</v>
      </c>
      <c r="O13" s="1">
        <f>'CFG VML Q1-Q4 Detail'!O40</f>
        <v>666666.66666666674</v>
      </c>
      <c r="P13" s="1">
        <f t="shared" si="0"/>
        <v>3214986.6000000006</v>
      </c>
    </row>
    <row r="14" spans="2:17" x14ac:dyDescent="0.2">
      <c r="B14" s="7" t="s">
        <v>36</v>
      </c>
      <c r="C14" s="7" t="s">
        <v>37</v>
      </c>
      <c r="D14" s="1">
        <f>'CFG VML Q1-Q4 Detail'!D46</f>
        <v>15086</v>
      </c>
      <c r="E14" s="1">
        <f>'CFG VML Q1-Q4 Detail'!E46</f>
        <v>35160</v>
      </c>
      <c r="F14" s="1">
        <f>'CFG VML Q1-Q4 Detail'!F46</f>
        <v>35160</v>
      </c>
      <c r="G14" s="1">
        <f>'CFG VML Q1-Q4 Detail'!G46</f>
        <v>23800</v>
      </c>
      <c r="H14" s="1">
        <f>'CFG VML Q1-Q4 Detail'!H46</f>
        <v>0</v>
      </c>
      <c r="I14" s="1">
        <f>'CFG VML Q1-Q4 Detail'!I46</f>
        <v>0</v>
      </c>
      <c r="J14" s="1">
        <f>'CFG VML Q1-Q4 Detail'!J46</f>
        <v>0</v>
      </c>
      <c r="K14" s="1">
        <f>'CFG VML Q1-Q4 Detail'!K46</f>
        <v>0</v>
      </c>
      <c r="L14" s="1">
        <f>'CFG VML Q1-Q4 Detail'!L46</f>
        <v>26360</v>
      </c>
      <c r="M14" s="1">
        <f>'CFG VML Q1-Q4 Detail'!M46</f>
        <v>26360</v>
      </c>
      <c r="N14" s="1">
        <f>'CFG VML Q1-Q4 Detail'!N46</f>
        <v>26360</v>
      </c>
      <c r="O14" s="1">
        <f>'CFG VML Q1-Q4 Detail'!O46</f>
        <v>26360</v>
      </c>
      <c r="P14" s="1">
        <f t="shared" si="0"/>
        <v>214646</v>
      </c>
      <c r="Q14" s="8"/>
    </row>
    <row r="15" spans="2:17" x14ac:dyDescent="0.2">
      <c r="B15" s="7" t="s">
        <v>30</v>
      </c>
      <c r="C15" s="7" t="s">
        <v>76</v>
      </c>
      <c r="D15" s="1">
        <f>'CFG VML Q1-Q4 Detail'!D49</f>
        <v>1879</v>
      </c>
      <c r="E15" s="1">
        <f>'CFG VML Q1-Q4 Detail'!E49</f>
        <v>1469</v>
      </c>
      <c r="F15" s="1">
        <f>'CFG VML Q1-Q4 Detail'!F49</f>
        <v>1203</v>
      </c>
      <c r="G15" s="1">
        <f>'CFG VML Q1-Q4 Detail'!G49</f>
        <v>1034</v>
      </c>
      <c r="H15" s="1">
        <f>'CFG VML Q1-Q4 Detail'!H49</f>
        <v>694</v>
      </c>
      <c r="I15" s="1">
        <f>'CFG VML Q1-Q4 Detail'!I49</f>
        <v>690</v>
      </c>
      <c r="J15" s="1">
        <f>'CFG VML Q1-Q4 Detail'!J49</f>
        <v>3129</v>
      </c>
      <c r="K15" s="1">
        <f>'CFG VML Q1-Q4 Detail'!K49</f>
        <v>2009</v>
      </c>
      <c r="L15" s="1">
        <f>'CFG VML Q1-Q4 Detail'!L49</f>
        <v>2167</v>
      </c>
      <c r="M15" s="1">
        <f>'CFG VML Q1-Q4 Detail'!M49</f>
        <v>1669</v>
      </c>
      <c r="N15" s="1">
        <f>'CFG VML Q1-Q4 Detail'!N49</f>
        <v>1820</v>
      </c>
      <c r="O15" s="1">
        <f>'CFG VML Q1-Q4 Detail'!O49</f>
        <v>2209</v>
      </c>
      <c r="P15" s="1">
        <f>SUM(D15:O15)</f>
        <v>19972</v>
      </c>
      <c r="Q15" s="8"/>
    </row>
    <row r="16" spans="2:17" x14ac:dyDescent="0.2">
      <c r="B16" s="7" t="s">
        <v>26</v>
      </c>
      <c r="C16" s="7" t="s">
        <v>5</v>
      </c>
      <c r="D16" s="1">
        <f>SUM(D7:D15)</f>
        <v>669302</v>
      </c>
      <c r="E16" s="1">
        <f t="shared" ref="E16:O16" si="1">SUM(E7:E15)</f>
        <v>1279012.3228645809</v>
      </c>
      <c r="F16" s="1">
        <f t="shared" si="1"/>
        <v>1983890.2224638555</v>
      </c>
      <c r="G16" s="1">
        <f t="shared" si="1"/>
        <v>2759092.5791156464</v>
      </c>
      <c r="H16" s="1">
        <f t="shared" si="1"/>
        <v>456516.01789115649</v>
      </c>
      <c r="I16" s="1">
        <f t="shared" si="1"/>
        <v>399253.65122448979</v>
      </c>
      <c r="J16" s="1">
        <f t="shared" si="1"/>
        <v>540155.47122448985</v>
      </c>
      <c r="K16" s="1">
        <f t="shared" si="1"/>
        <v>391751.10129251698</v>
      </c>
      <c r="L16" s="1">
        <f t="shared" si="1"/>
        <v>647569.0780272109</v>
      </c>
      <c r="M16" s="1">
        <f t="shared" si="1"/>
        <v>23568580.70993197</v>
      </c>
      <c r="N16" s="1">
        <f t="shared" si="1"/>
        <v>20122538.391564626</v>
      </c>
      <c r="O16" s="1">
        <f t="shared" si="1"/>
        <v>7555532.8315646257</v>
      </c>
      <c r="P16" s="1">
        <f t="shared" ref="P16" si="2">SUM(P7:P15)</f>
        <v>60373194.377165176</v>
      </c>
    </row>
    <row r="17" spans="2:16" x14ac:dyDescent="0.2">
      <c r="B17" s="7" t="s">
        <v>27</v>
      </c>
      <c r="C17" s="7" t="s">
        <v>6</v>
      </c>
      <c r="D17" s="6">
        <f>'CFG VML Q1-Q4 Detail'!D54</f>
        <v>32989.360000000001</v>
      </c>
      <c r="E17" s="6">
        <f>'CFG VML Q1-Q4 Detail'!E54</f>
        <v>168450</v>
      </c>
      <c r="F17" s="6">
        <f>'CFG VML Q1-Q4 Detail'!F54</f>
        <v>311900</v>
      </c>
      <c r="G17" s="6">
        <f>'CFG VML Q1-Q4 Detail'!G54</f>
        <v>573000</v>
      </c>
      <c r="H17" s="6">
        <f>'CFG VML Q1-Q4 Detail'!H54</f>
        <v>184166</v>
      </c>
      <c r="I17" s="6">
        <f>'CFG VML Q1-Q4 Detail'!I54</f>
        <v>189167</v>
      </c>
      <c r="J17" s="6">
        <f>'CFG VML Q1-Q4 Detail'!J54</f>
        <v>204167</v>
      </c>
      <c r="K17" s="6">
        <f>'CFG VML Q1-Q4 Detail'!K54</f>
        <v>167000</v>
      </c>
      <c r="L17" s="6">
        <f>'CFG VML Q1-Q4 Detail'!L54</f>
        <v>287205.59999999998</v>
      </c>
      <c r="M17" s="6">
        <f>'CFG VML Q1-Q4 Detail'!M54</f>
        <v>963621.04</v>
      </c>
      <c r="N17" s="6">
        <f>'CFG VML Q1-Q4 Detail'!N54</f>
        <v>546667</v>
      </c>
      <c r="O17" s="6">
        <f>'CFG VML Q1-Q4 Detail'!O54</f>
        <v>571667</v>
      </c>
      <c r="P17" s="6">
        <f>SUM(D17:O17)</f>
        <v>4200000</v>
      </c>
    </row>
    <row r="18" spans="2:16" x14ac:dyDescent="0.2">
      <c r="B18" s="7" t="s">
        <v>28</v>
      </c>
      <c r="C18" s="7" t="s">
        <v>7</v>
      </c>
      <c r="D18" s="6">
        <f t="shared" ref="D18" si="3">SUM(D17/D16)</f>
        <v>4.9289199793217414E-2</v>
      </c>
      <c r="E18" s="6">
        <f t="shared" ref="E18:O18" si="4">SUM(E17/E16)</f>
        <v>0.13170318767744596</v>
      </c>
      <c r="F18" s="6">
        <f t="shared" si="4"/>
        <v>0.15721636029469493</v>
      </c>
      <c r="G18" s="6">
        <f t="shared" si="4"/>
        <v>0.20767697479134964</v>
      </c>
      <c r="H18" s="6">
        <f t="shared" si="4"/>
        <v>0.40341629380441424</v>
      </c>
      <c r="I18" s="6">
        <f t="shared" si="4"/>
        <v>0.47380155302233262</v>
      </c>
      <c r="J18" s="6">
        <f t="shared" si="4"/>
        <v>0.37797821345245197</v>
      </c>
      <c r="K18" s="6">
        <f t="shared" si="4"/>
        <v>0.42629107984383846</v>
      </c>
      <c r="L18" s="6">
        <f t="shared" si="4"/>
        <v>0.44351345631721406</v>
      </c>
      <c r="M18" s="6">
        <f t="shared" si="4"/>
        <v>4.0885832365540928E-2</v>
      </c>
      <c r="N18" s="6">
        <f t="shared" si="4"/>
        <v>2.7166900584926351E-2</v>
      </c>
      <c r="O18" s="6">
        <f t="shared" si="4"/>
        <v>7.5662036383689069E-2</v>
      </c>
      <c r="P18" s="6">
        <f>SUM(P17/P16)</f>
        <v>6.9567297926322033E-2</v>
      </c>
    </row>
    <row r="20" spans="2:16" x14ac:dyDescent="0.2">
      <c r="P20" s="9"/>
    </row>
    <row r="21" spans="2:16" x14ac:dyDescent="0.2">
      <c r="B21" s="5" t="s">
        <v>0</v>
      </c>
      <c r="C21" s="5" t="s">
        <v>1</v>
      </c>
      <c r="D21" s="5" t="s">
        <v>8</v>
      </c>
      <c r="E21" s="5" t="s">
        <v>9</v>
      </c>
      <c r="F21" s="5" t="s">
        <v>10</v>
      </c>
      <c r="G21" s="5" t="s">
        <v>11</v>
      </c>
      <c r="H21" s="5" t="s">
        <v>12</v>
      </c>
      <c r="I21" s="5" t="s">
        <v>13</v>
      </c>
      <c r="J21" s="5" t="s">
        <v>14</v>
      </c>
      <c r="K21" s="5" t="s">
        <v>15</v>
      </c>
      <c r="L21" s="5" t="s">
        <v>16</v>
      </c>
      <c r="M21" s="5" t="s">
        <v>17</v>
      </c>
      <c r="N21" s="5" t="s">
        <v>18</v>
      </c>
      <c r="O21" s="5" t="s">
        <v>19</v>
      </c>
      <c r="P21" s="5" t="s">
        <v>20</v>
      </c>
    </row>
    <row r="22" spans="2:16" x14ac:dyDescent="0.2">
      <c r="B22" s="7" t="s">
        <v>21</v>
      </c>
      <c r="C22" s="7" t="s">
        <v>29</v>
      </c>
      <c r="D22" s="4">
        <f>'CFG VML Q1-Q4 Detail'!D72</f>
        <v>120000000</v>
      </c>
      <c r="E22" s="4">
        <f>'CFG VML Q1-Q4 Detail'!E72</f>
        <v>40000000</v>
      </c>
      <c r="F22" s="4">
        <f>'CFG VML Q1-Q4 Detail'!F72</f>
        <v>41644192.700000003</v>
      </c>
      <c r="G22" s="4">
        <f>'CFG VML Q1-Q4 Detail'!G72</f>
        <v>735284524.70000005</v>
      </c>
      <c r="H22" s="4">
        <f>'CFG VML Q1-Q4 Detail'!H72</f>
        <v>204221638.50000003</v>
      </c>
      <c r="I22" s="4">
        <f>'CFG VML Q1-Q4 Detail'!I72</f>
        <v>410694003.50000006</v>
      </c>
      <c r="J22" s="4">
        <f>'CFG VML Q1-Q4 Detail'!J72</f>
        <v>69357913.900000006</v>
      </c>
      <c r="K22" s="4">
        <f>'CFG VML Q1-Q4 Detail'!K72</f>
        <v>6183644.5000000009</v>
      </c>
      <c r="L22" s="4">
        <f>'CFG VML Q1-Q4 Detail'!L72</f>
        <v>72534005.5</v>
      </c>
      <c r="M22" s="4">
        <f>'CFG VML Q1-Q4 Detail'!M72</f>
        <v>942867.20000000007</v>
      </c>
      <c r="N22" s="4">
        <f>'CFG VML Q1-Q4 Detail'!N72</f>
        <v>1379491987.5</v>
      </c>
      <c r="O22" s="4">
        <f>'CFG VML Q1-Q4 Detail'!O72</f>
        <v>148941435.5</v>
      </c>
      <c r="P22" s="2">
        <f>SUM(D22:O22)</f>
        <v>3229296213.5</v>
      </c>
    </row>
    <row r="25" spans="2:16" x14ac:dyDescent="0.2">
      <c r="P25" s="10"/>
    </row>
    <row r="27" spans="2:16" s="56" customFormat="1" x14ac:dyDescent="0.2"/>
    <row r="36" spans="15:15" x14ac:dyDescent="0.2">
      <c r="O36" s="11"/>
    </row>
  </sheetData>
  <mergeCells count="2">
    <mergeCell ref="B2:E2"/>
    <mergeCell ref="B3:E3"/>
  </mergeCells>
  <pageMargins left="0.75" right="0.75" top="1" bottom="1" header="0.5" footer="0.5"/>
  <pageSetup orientation="portrait" horizontalDpi="4294967292" verticalDpi="429496729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5"/>
  <sheetViews>
    <sheetView showGridLines="0" topLeftCell="N1" zoomScale="99" workbookViewId="0">
      <selection activeCell="P54" sqref="P54"/>
    </sheetView>
  </sheetViews>
  <sheetFormatPr baseColWidth="10" defaultColWidth="11" defaultRowHeight="16" x14ac:dyDescent="0.2"/>
  <cols>
    <col min="1" max="1" width="3.1640625" customWidth="1"/>
    <col min="2" max="2" width="24.1640625" bestFit="1" customWidth="1"/>
    <col min="3" max="3" width="50.1640625" bestFit="1" customWidth="1"/>
    <col min="4" max="4" width="12.6640625" bestFit="1" customWidth="1"/>
    <col min="5" max="7" width="12.5" bestFit="1" customWidth="1"/>
    <col min="8" max="9" width="11.5" bestFit="1" customWidth="1"/>
    <col min="10" max="15" width="12.5" bestFit="1" customWidth="1"/>
    <col min="16" max="16" width="21.1640625" style="22" customWidth="1"/>
  </cols>
  <sheetData>
    <row r="2" spans="2:16" x14ac:dyDescent="0.3">
      <c r="B2" s="5" t="s">
        <v>0</v>
      </c>
      <c r="C2" s="5" t="s">
        <v>1</v>
      </c>
      <c r="D2" s="5" t="s">
        <v>8</v>
      </c>
      <c r="E2" s="5" t="s">
        <v>9</v>
      </c>
      <c r="F2" s="5" t="s">
        <v>10</v>
      </c>
      <c r="G2" s="5" t="s">
        <v>11</v>
      </c>
      <c r="H2" s="5" t="s">
        <v>12</v>
      </c>
      <c r="I2" s="5" t="s">
        <v>13</v>
      </c>
      <c r="J2" s="5" t="s">
        <v>14</v>
      </c>
      <c r="K2" s="5" t="s">
        <v>15</v>
      </c>
      <c r="L2" s="5" t="s">
        <v>16</v>
      </c>
      <c r="M2" s="5" t="s">
        <v>17</v>
      </c>
      <c r="N2" s="5" t="s">
        <v>18</v>
      </c>
      <c r="O2" s="5" t="s">
        <v>19</v>
      </c>
      <c r="P2" s="5" t="s">
        <v>20</v>
      </c>
    </row>
    <row r="3" spans="2:16" x14ac:dyDescent="0.3">
      <c r="B3" s="12" t="s">
        <v>23</v>
      </c>
      <c r="C3" s="16" t="s">
        <v>2</v>
      </c>
      <c r="D3" s="47">
        <v>251531</v>
      </c>
      <c r="E3" s="47">
        <v>299490.01</v>
      </c>
      <c r="F3" s="47">
        <v>299618.76</v>
      </c>
      <c r="G3" s="47">
        <v>295396.78999999998</v>
      </c>
      <c r="H3" s="47">
        <v>153308.29</v>
      </c>
      <c r="I3" s="47">
        <v>186072.59</v>
      </c>
      <c r="J3" s="47">
        <v>215421.41</v>
      </c>
      <c r="K3" s="47">
        <v>228071.87</v>
      </c>
      <c r="L3" s="47">
        <v>267766.01</v>
      </c>
      <c r="M3" s="47">
        <v>344736.88</v>
      </c>
      <c r="N3" s="47">
        <v>405635.63</v>
      </c>
      <c r="O3" s="47">
        <v>414155.79000000004</v>
      </c>
      <c r="P3" s="20">
        <f>SUM(D3:O3)</f>
        <v>3361205.0300000003</v>
      </c>
    </row>
    <row r="4" spans="2:16" s="14" customFormat="1" x14ac:dyDescent="0.3">
      <c r="B4" s="13"/>
      <c r="C4" s="13" t="s">
        <v>38</v>
      </c>
      <c r="D4" s="3">
        <v>179540</v>
      </c>
      <c r="E4" s="3">
        <v>186005</v>
      </c>
      <c r="F4" s="3">
        <v>165313</v>
      </c>
      <c r="G4" s="3"/>
      <c r="H4" s="3"/>
      <c r="I4" s="3"/>
      <c r="J4" s="3"/>
      <c r="K4" s="3"/>
      <c r="L4" s="3"/>
      <c r="M4" s="3"/>
      <c r="N4" s="3"/>
      <c r="O4" s="3"/>
      <c r="P4" s="18">
        <f>SUM(D4:O4)</f>
        <v>530858</v>
      </c>
    </row>
    <row r="5" spans="2:16" s="14" customFormat="1" x14ac:dyDescent="0.3">
      <c r="B5" s="13"/>
      <c r="C5" s="13" t="s">
        <v>39</v>
      </c>
      <c r="D5" s="3">
        <v>5662</v>
      </c>
      <c r="E5" s="3">
        <v>2500</v>
      </c>
      <c r="F5" s="3">
        <v>3872</v>
      </c>
      <c r="G5" s="3"/>
      <c r="H5" s="3"/>
      <c r="I5" s="3"/>
      <c r="J5" s="3"/>
      <c r="K5" s="3"/>
      <c r="L5" s="3"/>
      <c r="M5" s="3"/>
      <c r="N5" s="3"/>
      <c r="O5" s="3"/>
      <c r="P5" s="18">
        <f t="shared" ref="P5:P8" si="0">SUM(D5:O5)</f>
        <v>12034</v>
      </c>
    </row>
    <row r="6" spans="2:16" s="14" customFormat="1" x14ac:dyDescent="0.3">
      <c r="B6" s="13"/>
      <c r="C6" s="13" t="s">
        <v>40</v>
      </c>
      <c r="D6" s="3">
        <v>26457</v>
      </c>
      <c r="E6" s="3">
        <v>29096</v>
      </c>
      <c r="F6" s="3">
        <v>20849</v>
      </c>
      <c r="G6" s="3"/>
      <c r="H6" s="3"/>
      <c r="I6" s="3"/>
      <c r="J6" s="3"/>
      <c r="K6" s="3"/>
      <c r="L6" s="3"/>
      <c r="M6" s="3"/>
      <c r="N6" s="3"/>
      <c r="O6" s="3"/>
      <c r="P6" s="18">
        <f t="shared" si="0"/>
        <v>76402</v>
      </c>
    </row>
    <row r="7" spans="2:16" s="14" customFormat="1" x14ac:dyDescent="0.3">
      <c r="B7" s="13"/>
      <c r="C7" s="13" t="s">
        <v>41</v>
      </c>
      <c r="D7" s="3">
        <v>12759</v>
      </c>
      <c r="E7" s="3">
        <v>19066</v>
      </c>
      <c r="F7" s="3">
        <v>16567</v>
      </c>
      <c r="G7" s="3"/>
      <c r="H7" s="3"/>
      <c r="I7" s="3"/>
      <c r="J7" s="3"/>
      <c r="K7" s="3"/>
      <c r="L7" s="3"/>
      <c r="M7" s="3"/>
      <c r="N7" s="3"/>
      <c r="O7" s="3"/>
      <c r="P7" s="18">
        <f t="shared" si="0"/>
        <v>48392</v>
      </c>
    </row>
    <row r="8" spans="2:16" s="14" customFormat="1" x14ac:dyDescent="0.3">
      <c r="B8" s="13"/>
      <c r="C8" s="13" t="s">
        <v>53</v>
      </c>
      <c r="D8" s="3">
        <v>9346</v>
      </c>
      <c r="E8" s="3">
        <v>8772</v>
      </c>
      <c r="F8" s="3">
        <v>7971</v>
      </c>
      <c r="G8" s="3"/>
      <c r="H8" s="3"/>
      <c r="I8" s="3"/>
      <c r="J8" s="3"/>
      <c r="K8" s="3"/>
      <c r="L8" s="3"/>
      <c r="M8" s="3"/>
      <c r="N8" s="3"/>
      <c r="O8" s="3"/>
      <c r="P8" s="18">
        <f t="shared" si="0"/>
        <v>26089</v>
      </c>
    </row>
    <row r="9" spans="2:16" s="14" customFormat="1" x14ac:dyDescent="0.3">
      <c r="B9" s="24"/>
      <c r="C9" s="24" t="s">
        <v>42</v>
      </c>
      <c r="D9" s="25">
        <f>SUM(D10:D15)</f>
        <v>17767</v>
      </c>
      <c r="E9" s="25">
        <f>SUM(E10:E15)</f>
        <v>26000</v>
      </c>
      <c r="F9" s="25">
        <f t="shared" ref="F9:O9" si="1">SUM(F10:F15)</f>
        <v>32000</v>
      </c>
      <c r="G9" s="25">
        <f t="shared" si="1"/>
        <v>0</v>
      </c>
      <c r="H9" s="25">
        <f t="shared" si="1"/>
        <v>0</v>
      </c>
      <c r="I9" s="25">
        <f t="shared" si="1"/>
        <v>0</v>
      </c>
      <c r="J9" s="25">
        <f t="shared" si="1"/>
        <v>0</v>
      </c>
      <c r="K9" s="25">
        <f t="shared" si="1"/>
        <v>0</v>
      </c>
      <c r="L9" s="25">
        <f t="shared" si="1"/>
        <v>0</v>
      </c>
      <c r="M9" s="25">
        <f t="shared" si="1"/>
        <v>0</v>
      </c>
      <c r="N9" s="25">
        <f t="shared" si="1"/>
        <v>0</v>
      </c>
      <c r="O9" s="25">
        <f t="shared" si="1"/>
        <v>0</v>
      </c>
      <c r="P9" s="26">
        <f>SUM(D9:O9)</f>
        <v>75767</v>
      </c>
    </row>
    <row r="10" spans="2:16" s="14" customFormat="1" x14ac:dyDescent="0.3">
      <c r="B10" s="27"/>
      <c r="C10" s="28" t="s">
        <v>57</v>
      </c>
      <c r="D10" s="29">
        <v>17235</v>
      </c>
      <c r="E10" s="29">
        <v>20000</v>
      </c>
      <c r="F10" s="29">
        <v>20000</v>
      </c>
      <c r="G10" s="29"/>
      <c r="H10" s="29"/>
      <c r="I10" s="29"/>
      <c r="J10" s="29"/>
      <c r="K10" s="29"/>
      <c r="L10" s="29"/>
      <c r="M10" s="29"/>
      <c r="N10" s="29"/>
      <c r="O10" s="29"/>
      <c r="P10" s="30">
        <f t="shared" ref="P10:P15" si="2">SUM(D10:O10)</f>
        <v>57235</v>
      </c>
    </row>
    <row r="11" spans="2:16" s="14" customFormat="1" x14ac:dyDescent="0.3">
      <c r="B11" s="27"/>
      <c r="C11" s="28" t="s">
        <v>58</v>
      </c>
      <c r="D11" s="29">
        <v>532</v>
      </c>
      <c r="E11" s="29">
        <v>6000</v>
      </c>
      <c r="F11" s="29">
        <v>12000</v>
      </c>
      <c r="G11" s="29"/>
      <c r="H11" s="29"/>
      <c r="I11" s="29"/>
      <c r="J11" s="29"/>
      <c r="K11" s="29"/>
      <c r="L11" s="29"/>
      <c r="M11" s="29"/>
      <c r="N11" s="29"/>
      <c r="O11" s="29"/>
      <c r="P11" s="30">
        <f t="shared" si="2"/>
        <v>18532</v>
      </c>
    </row>
    <row r="12" spans="2:16" s="14" customFormat="1" x14ac:dyDescent="0.3">
      <c r="B12" s="27"/>
      <c r="C12" s="28" t="s">
        <v>59</v>
      </c>
      <c r="D12" s="29"/>
      <c r="E12" s="29">
        <v>0</v>
      </c>
      <c r="F12" s="29">
        <v>0</v>
      </c>
      <c r="G12" s="29"/>
      <c r="H12" s="29"/>
      <c r="I12" s="29"/>
      <c r="J12" s="29"/>
      <c r="K12" s="29"/>
      <c r="L12" s="29"/>
      <c r="M12" s="29"/>
      <c r="N12" s="29"/>
      <c r="O12" s="29"/>
      <c r="P12" s="30">
        <f t="shared" si="2"/>
        <v>0</v>
      </c>
    </row>
    <row r="13" spans="2:16" s="14" customFormat="1" x14ac:dyDescent="0.3">
      <c r="B13" s="27"/>
      <c r="C13" s="28" t="s">
        <v>60</v>
      </c>
      <c r="D13" s="29"/>
      <c r="E13" s="29">
        <v>0</v>
      </c>
      <c r="F13" s="29">
        <v>0</v>
      </c>
      <c r="G13" s="29"/>
      <c r="H13" s="29"/>
      <c r="I13" s="29"/>
      <c r="J13" s="29"/>
      <c r="K13" s="29"/>
      <c r="L13" s="29"/>
      <c r="M13" s="29"/>
      <c r="N13" s="29"/>
      <c r="O13" s="29"/>
      <c r="P13" s="30">
        <f t="shared" si="2"/>
        <v>0</v>
      </c>
    </row>
    <row r="14" spans="2:16" s="14" customFormat="1" x14ac:dyDescent="0.3">
      <c r="B14" s="27"/>
      <c r="C14" s="28" t="s">
        <v>61</v>
      </c>
      <c r="D14" s="29"/>
      <c r="E14" s="29">
        <v>0</v>
      </c>
      <c r="F14" s="29">
        <v>0</v>
      </c>
      <c r="G14" s="29"/>
      <c r="H14" s="29"/>
      <c r="I14" s="29"/>
      <c r="J14" s="29"/>
      <c r="K14" s="29"/>
      <c r="L14" s="29"/>
      <c r="M14" s="29"/>
      <c r="N14" s="29"/>
      <c r="O14" s="29"/>
      <c r="P14" s="30">
        <f t="shared" si="2"/>
        <v>0</v>
      </c>
    </row>
    <row r="15" spans="2:16" s="14" customFormat="1" x14ac:dyDescent="0.3">
      <c r="B15" s="27"/>
      <c r="C15" s="28" t="s">
        <v>62</v>
      </c>
      <c r="D15" s="29"/>
      <c r="E15" s="29">
        <v>0</v>
      </c>
      <c r="F15" s="29">
        <v>0</v>
      </c>
      <c r="G15" s="29"/>
      <c r="H15" s="29"/>
      <c r="I15" s="29"/>
      <c r="J15" s="29"/>
      <c r="K15" s="29"/>
      <c r="L15" s="29"/>
      <c r="M15" s="29"/>
      <c r="N15" s="29"/>
      <c r="O15" s="29"/>
      <c r="P15" s="30">
        <f t="shared" si="2"/>
        <v>0</v>
      </c>
    </row>
    <row r="16" spans="2:16" x14ac:dyDescent="0.3">
      <c r="B16" s="16" t="s">
        <v>24</v>
      </c>
      <c r="C16" s="16" t="s">
        <v>34</v>
      </c>
      <c r="D16" s="51">
        <v>0</v>
      </c>
      <c r="E16" s="51">
        <v>6191.1495992747259</v>
      </c>
      <c r="F16" s="51">
        <v>12382.299198549452</v>
      </c>
      <c r="G16" s="51">
        <v>1800</v>
      </c>
      <c r="H16" s="51">
        <v>1100</v>
      </c>
      <c r="I16" s="51">
        <v>1100</v>
      </c>
      <c r="J16" s="51">
        <v>0</v>
      </c>
      <c r="K16" s="51">
        <v>0</v>
      </c>
      <c r="L16" s="51">
        <v>0</v>
      </c>
      <c r="M16" s="51">
        <v>102170.4</v>
      </c>
      <c r="N16" s="51">
        <v>217875.6</v>
      </c>
      <c r="O16" s="51">
        <v>208519.19999999998</v>
      </c>
      <c r="P16" s="20">
        <f t="shared" ref="P16:P30" si="3">SUM(D16:O16)</f>
        <v>551138.64879782416</v>
      </c>
    </row>
    <row r="17" spans="2:18" x14ac:dyDescent="0.3">
      <c r="B17" s="27"/>
      <c r="C17" s="31" t="s">
        <v>106</v>
      </c>
      <c r="D17" s="23">
        <v>0</v>
      </c>
      <c r="E17" s="23">
        <v>4792.2222222222226</v>
      </c>
      <c r="F17" s="23">
        <v>9584.4444444444453</v>
      </c>
      <c r="G17" s="23"/>
      <c r="H17" s="23"/>
      <c r="I17" s="23"/>
      <c r="J17" s="23"/>
      <c r="K17" s="23"/>
      <c r="L17" s="23"/>
      <c r="M17" s="23"/>
      <c r="N17" s="23"/>
      <c r="O17" s="23"/>
      <c r="P17" s="30">
        <f t="shared" si="3"/>
        <v>14376.666666666668</v>
      </c>
    </row>
    <row r="18" spans="2:18" x14ac:dyDescent="0.3">
      <c r="B18" s="27"/>
      <c r="C18" s="31" t="s">
        <v>107</v>
      </c>
      <c r="D18" s="23">
        <v>0</v>
      </c>
      <c r="E18" s="23">
        <v>577.92737705250306</v>
      </c>
      <c r="F18" s="23">
        <v>1155.8547541050061</v>
      </c>
      <c r="G18" s="23"/>
      <c r="H18" s="23"/>
      <c r="I18" s="23"/>
      <c r="J18" s="23"/>
      <c r="K18" s="23"/>
      <c r="L18" s="23"/>
      <c r="M18" s="23"/>
      <c r="N18" s="23"/>
      <c r="O18" s="23"/>
      <c r="P18" s="30">
        <f t="shared" si="3"/>
        <v>1733.7821311575092</v>
      </c>
    </row>
    <row r="19" spans="2:18" x14ac:dyDescent="0.3">
      <c r="B19" s="27"/>
      <c r="C19" s="31" t="s">
        <v>105</v>
      </c>
      <c r="D19" s="23">
        <v>0</v>
      </c>
      <c r="E19" s="23">
        <v>821</v>
      </c>
      <c r="F19" s="23">
        <v>1642</v>
      </c>
      <c r="G19" s="23"/>
      <c r="H19" s="23"/>
      <c r="I19" s="23"/>
      <c r="J19" s="23"/>
      <c r="K19" s="23"/>
      <c r="L19" s="23"/>
      <c r="M19" s="23"/>
      <c r="N19" s="23"/>
      <c r="O19" s="23"/>
      <c r="P19" s="30">
        <f t="shared" si="3"/>
        <v>2463</v>
      </c>
    </row>
    <row r="20" spans="2:18" x14ac:dyDescent="0.3">
      <c r="B20" s="27"/>
      <c r="C20" s="31" t="s">
        <v>59</v>
      </c>
      <c r="D20" s="23">
        <v>0</v>
      </c>
      <c r="E20" s="23">
        <v>0</v>
      </c>
      <c r="F20" s="23">
        <v>0</v>
      </c>
      <c r="G20" s="23"/>
      <c r="H20" s="23"/>
      <c r="I20" s="23"/>
      <c r="J20" s="23"/>
      <c r="K20" s="23"/>
      <c r="L20" s="23"/>
      <c r="M20" s="23"/>
      <c r="N20" s="23"/>
      <c r="O20" s="23"/>
      <c r="P20" s="30">
        <f t="shared" si="3"/>
        <v>0</v>
      </c>
    </row>
    <row r="21" spans="2:18" x14ac:dyDescent="0.3">
      <c r="B21" s="27"/>
      <c r="C21" s="31" t="s">
        <v>65</v>
      </c>
      <c r="D21" s="23">
        <v>0</v>
      </c>
      <c r="E21" s="23">
        <v>0</v>
      </c>
      <c r="F21" s="23">
        <v>0</v>
      </c>
      <c r="G21" s="23"/>
      <c r="H21" s="23"/>
      <c r="I21" s="23"/>
      <c r="J21" s="23"/>
      <c r="K21" s="23"/>
      <c r="L21" s="23"/>
      <c r="M21" s="23"/>
      <c r="N21" s="23"/>
      <c r="O21" s="23"/>
      <c r="P21" s="30">
        <f t="shared" si="3"/>
        <v>0</v>
      </c>
    </row>
    <row r="22" spans="2:18" x14ac:dyDescent="0.3">
      <c r="B22" s="27"/>
      <c r="C22" s="31" t="s">
        <v>66</v>
      </c>
      <c r="D22" s="23">
        <v>0</v>
      </c>
      <c r="E22" s="23">
        <v>0</v>
      </c>
      <c r="F22" s="23">
        <v>0</v>
      </c>
      <c r="G22" s="23"/>
      <c r="H22" s="23"/>
      <c r="I22" s="23"/>
      <c r="J22" s="23"/>
      <c r="K22" s="23"/>
      <c r="L22" s="23"/>
      <c r="M22" s="23"/>
      <c r="N22" s="23"/>
      <c r="O22" s="23"/>
      <c r="P22" s="30">
        <f t="shared" si="3"/>
        <v>0</v>
      </c>
    </row>
    <row r="23" spans="2:18" x14ac:dyDescent="0.3">
      <c r="B23" s="27"/>
      <c r="C23" s="31" t="s">
        <v>67</v>
      </c>
      <c r="D23" s="23">
        <v>0</v>
      </c>
      <c r="E23" s="23">
        <v>0</v>
      </c>
      <c r="F23" s="23">
        <v>0</v>
      </c>
      <c r="G23" s="23"/>
      <c r="H23" s="23"/>
      <c r="I23" s="23"/>
      <c r="J23" s="23"/>
      <c r="K23" s="23"/>
      <c r="L23" s="23"/>
      <c r="M23" s="23"/>
      <c r="N23" s="23"/>
      <c r="O23" s="23"/>
      <c r="P23" s="30">
        <f t="shared" si="3"/>
        <v>0</v>
      </c>
    </row>
    <row r="24" spans="2:18" x14ac:dyDescent="0.3">
      <c r="B24" s="27"/>
      <c r="C24" s="31" t="s">
        <v>68</v>
      </c>
      <c r="D24" s="23">
        <v>0</v>
      </c>
      <c r="E24" s="23">
        <v>0</v>
      </c>
      <c r="F24" s="23">
        <v>0</v>
      </c>
      <c r="G24" s="23"/>
      <c r="H24" s="23"/>
      <c r="I24" s="23"/>
      <c r="J24" s="23"/>
      <c r="K24" s="23"/>
      <c r="L24" s="23"/>
      <c r="M24" s="23"/>
      <c r="N24" s="23"/>
      <c r="O24" s="23"/>
      <c r="P24" s="30">
        <f t="shared" si="3"/>
        <v>0</v>
      </c>
    </row>
    <row r="25" spans="2:18" x14ac:dyDescent="0.3">
      <c r="B25" s="16" t="s">
        <v>32</v>
      </c>
      <c r="C25" s="16" t="s">
        <v>3</v>
      </c>
      <c r="D25" s="48">
        <v>0</v>
      </c>
      <c r="E25" s="51">
        <v>634729</v>
      </c>
      <c r="F25" s="51">
        <v>1269456</v>
      </c>
      <c r="G25" s="51">
        <v>1454293</v>
      </c>
      <c r="H25" s="51">
        <v>107143</v>
      </c>
      <c r="I25" s="51">
        <v>0</v>
      </c>
      <c r="J25" s="51">
        <v>0</v>
      </c>
      <c r="K25" s="51">
        <v>0</v>
      </c>
      <c r="L25" s="51">
        <v>0</v>
      </c>
      <c r="M25" s="51">
        <v>22785636</v>
      </c>
      <c r="N25" s="51">
        <v>18659373.25</v>
      </c>
      <c r="O25" s="51">
        <v>6107625.75</v>
      </c>
      <c r="P25" s="20">
        <f t="shared" si="3"/>
        <v>51018256</v>
      </c>
    </row>
    <row r="26" spans="2:18" x14ac:dyDescent="0.3">
      <c r="B26" s="27"/>
      <c r="C26" s="31" t="s">
        <v>58</v>
      </c>
      <c r="D26" s="29">
        <v>0</v>
      </c>
      <c r="E26" s="29">
        <v>567326</v>
      </c>
      <c r="F26" s="29">
        <v>1134651</v>
      </c>
      <c r="G26" s="29"/>
      <c r="H26" s="29"/>
      <c r="I26" s="29"/>
      <c r="J26" s="29"/>
      <c r="K26" s="29"/>
      <c r="L26" s="29"/>
      <c r="M26" s="29"/>
      <c r="N26" s="29"/>
      <c r="O26" s="29"/>
      <c r="P26" s="30">
        <f t="shared" si="3"/>
        <v>1701977</v>
      </c>
    </row>
    <row r="27" spans="2:18" x14ac:dyDescent="0.3">
      <c r="B27" s="27"/>
      <c r="C27" s="31" t="s">
        <v>105</v>
      </c>
      <c r="D27" s="29"/>
      <c r="E27" s="29">
        <v>67403</v>
      </c>
      <c r="F27" s="29">
        <v>134805</v>
      </c>
      <c r="G27" s="29"/>
      <c r="H27" s="29"/>
      <c r="I27" s="29"/>
      <c r="J27" s="29"/>
      <c r="K27" s="29"/>
      <c r="L27" s="29"/>
      <c r="M27" s="29"/>
      <c r="N27" s="29"/>
      <c r="O27" s="29"/>
      <c r="P27" s="30">
        <f t="shared" si="3"/>
        <v>202208</v>
      </c>
    </row>
    <row r="28" spans="2:18" x14ac:dyDescent="0.3">
      <c r="B28" s="27"/>
      <c r="C28" s="31" t="s">
        <v>69</v>
      </c>
      <c r="D28" s="29">
        <v>0</v>
      </c>
      <c r="E28" s="29">
        <v>0</v>
      </c>
      <c r="F28" s="29">
        <v>0</v>
      </c>
      <c r="G28" s="29"/>
      <c r="H28" s="29"/>
      <c r="I28" s="29"/>
      <c r="J28" s="29"/>
      <c r="K28" s="29"/>
      <c r="L28" s="29"/>
      <c r="M28" s="29"/>
      <c r="N28" s="29"/>
      <c r="O28" s="29"/>
      <c r="P28" s="30">
        <f t="shared" si="3"/>
        <v>0</v>
      </c>
    </row>
    <row r="29" spans="2:18" x14ac:dyDescent="0.3">
      <c r="B29" s="27"/>
      <c r="C29" s="31" t="s">
        <v>70</v>
      </c>
      <c r="D29" s="29">
        <v>0</v>
      </c>
      <c r="E29" s="29">
        <v>0</v>
      </c>
      <c r="F29" s="29">
        <v>0</v>
      </c>
      <c r="G29" s="29"/>
      <c r="H29" s="29"/>
      <c r="I29" s="29"/>
      <c r="J29" s="29"/>
      <c r="K29" s="29"/>
      <c r="L29" s="29"/>
      <c r="M29" s="29"/>
      <c r="N29" s="29"/>
      <c r="O29" s="29"/>
      <c r="P29" s="30">
        <f t="shared" si="3"/>
        <v>0</v>
      </c>
    </row>
    <row r="30" spans="2:18" x14ac:dyDescent="0.3">
      <c r="B30" s="27"/>
      <c r="C30" s="31" t="s">
        <v>68</v>
      </c>
      <c r="D30" s="29">
        <v>0</v>
      </c>
      <c r="E30" s="29">
        <v>0</v>
      </c>
      <c r="F30" s="29">
        <v>0</v>
      </c>
      <c r="G30" s="29"/>
      <c r="H30" s="29"/>
      <c r="I30" s="29"/>
      <c r="J30" s="29"/>
      <c r="K30" s="29"/>
      <c r="L30" s="29"/>
      <c r="M30" s="29"/>
      <c r="N30" s="29"/>
      <c r="O30" s="29"/>
      <c r="P30" s="30">
        <f t="shared" si="3"/>
        <v>0</v>
      </c>
    </row>
    <row r="31" spans="2:18" x14ac:dyDescent="0.2">
      <c r="B31" s="16" t="s">
        <v>22</v>
      </c>
      <c r="C31" s="16" t="s">
        <v>4</v>
      </c>
      <c r="D31" s="51">
        <v>16547</v>
      </c>
      <c r="E31" s="51">
        <v>20408.163265306124</v>
      </c>
      <c r="F31" s="51">
        <v>20408.163265306124</v>
      </c>
      <c r="G31" s="51">
        <v>15306.122448979591</v>
      </c>
      <c r="H31" s="51">
        <v>7653.0612244897957</v>
      </c>
      <c r="I31" s="51">
        <v>7653.0612244897957</v>
      </c>
      <c r="J31" s="51">
        <v>7653.0612244897957</v>
      </c>
      <c r="K31" s="51">
        <v>12244.897959183674</v>
      </c>
      <c r="L31" s="51">
        <v>17556.734693877548</v>
      </c>
      <c r="M31" s="51">
        <v>20408.163265306124</v>
      </c>
      <c r="N31" s="51">
        <v>30612.244897959183</v>
      </c>
      <c r="O31" s="51">
        <v>30612.244897959183</v>
      </c>
      <c r="P31" s="20">
        <v>138212.36580415204</v>
      </c>
      <c r="R31" t="s">
        <v>71</v>
      </c>
    </row>
    <row r="32" spans="2:18" x14ac:dyDescent="0.3">
      <c r="B32" s="16" t="s">
        <v>25</v>
      </c>
      <c r="C32" s="16" t="s">
        <v>56</v>
      </c>
      <c r="D32" s="20">
        <v>1000</v>
      </c>
      <c r="E32" s="20">
        <v>6000</v>
      </c>
      <c r="F32" s="20">
        <v>1000</v>
      </c>
      <c r="G32" s="47">
        <v>0</v>
      </c>
      <c r="H32" s="47">
        <v>3500</v>
      </c>
      <c r="I32" s="47">
        <v>5091</v>
      </c>
      <c r="J32" s="47">
        <v>16568</v>
      </c>
      <c r="K32" s="47">
        <v>5932</v>
      </c>
      <c r="L32" s="47">
        <v>10226</v>
      </c>
      <c r="M32" s="47">
        <v>20740</v>
      </c>
      <c r="N32" s="47">
        <v>35</v>
      </c>
      <c r="O32" s="47">
        <v>3737.18</v>
      </c>
      <c r="P32" s="20">
        <f>SUM(D32:O32)</f>
        <v>73829.179999999993</v>
      </c>
    </row>
    <row r="33" spans="2:16" x14ac:dyDescent="0.3">
      <c r="B33" s="13"/>
      <c r="C33" s="13" t="s">
        <v>108</v>
      </c>
      <c r="D33" s="3">
        <v>1000</v>
      </c>
      <c r="E33" s="3">
        <v>1000</v>
      </c>
      <c r="F33" s="3">
        <v>1000</v>
      </c>
      <c r="G33" s="3"/>
      <c r="H33" s="3"/>
      <c r="I33" s="3"/>
      <c r="J33" s="3"/>
      <c r="K33" s="3"/>
      <c r="L33" s="3"/>
      <c r="M33" s="3"/>
      <c r="N33" s="3"/>
      <c r="O33" s="3"/>
      <c r="P33" s="18"/>
    </row>
    <row r="34" spans="2:16" x14ac:dyDescent="0.2">
      <c r="B34" s="13"/>
      <c r="C34" s="13" t="s">
        <v>44</v>
      </c>
      <c r="D34" s="3"/>
      <c r="E34" s="3">
        <v>5000</v>
      </c>
      <c r="F34" s="3"/>
      <c r="G34" s="3"/>
      <c r="H34" s="3"/>
      <c r="I34" s="3"/>
      <c r="J34" s="3"/>
      <c r="K34" s="3"/>
      <c r="L34" s="3"/>
      <c r="M34" s="3"/>
      <c r="N34" s="3"/>
      <c r="O34" s="3"/>
      <c r="P34" s="18">
        <f t="shared" ref="P34:P46" si="4">SUM(D34:O34)</f>
        <v>5000</v>
      </c>
    </row>
    <row r="35" spans="2:16" x14ac:dyDescent="0.2">
      <c r="B35" s="13"/>
      <c r="C35" s="13" t="s">
        <v>45</v>
      </c>
      <c r="D35" s="3"/>
      <c r="E35" s="3"/>
      <c r="F35" s="3"/>
      <c r="G35" s="3"/>
      <c r="H35" s="3"/>
      <c r="I35" s="3"/>
      <c r="J35" s="3"/>
      <c r="K35" s="3"/>
      <c r="L35" s="3"/>
      <c r="M35" s="3"/>
      <c r="N35" s="3"/>
      <c r="O35" s="3"/>
      <c r="P35" s="18">
        <f t="shared" si="4"/>
        <v>0</v>
      </c>
    </row>
    <row r="36" spans="2:16" x14ac:dyDescent="0.2">
      <c r="B36" s="13"/>
      <c r="C36" s="13" t="s">
        <v>46</v>
      </c>
      <c r="D36" s="3"/>
      <c r="E36" s="3"/>
      <c r="F36" s="3"/>
      <c r="G36" s="3"/>
      <c r="H36" s="3"/>
      <c r="I36" s="3"/>
      <c r="J36" s="3"/>
      <c r="K36" s="3"/>
      <c r="L36" s="3"/>
      <c r="M36" s="3"/>
      <c r="N36" s="3"/>
      <c r="O36" s="3"/>
      <c r="P36" s="18">
        <f t="shared" si="4"/>
        <v>0</v>
      </c>
    </row>
    <row r="37" spans="2:16" x14ac:dyDescent="0.2">
      <c r="B37" s="13"/>
      <c r="C37" s="13" t="s">
        <v>47</v>
      </c>
      <c r="D37" s="3"/>
      <c r="E37" s="3"/>
      <c r="F37" s="3"/>
      <c r="G37" s="3"/>
      <c r="H37" s="3"/>
      <c r="I37" s="3"/>
      <c r="J37" s="3"/>
      <c r="K37" s="3"/>
      <c r="L37" s="3"/>
      <c r="M37" s="3"/>
      <c r="N37" s="3"/>
      <c r="O37" s="3"/>
      <c r="P37" s="18">
        <f t="shared" si="4"/>
        <v>0</v>
      </c>
    </row>
    <row r="38" spans="2:16" x14ac:dyDescent="0.2">
      <c r="B38" s="13"/>
      <c r="C38" s="13" t="s">
        <v>48</v>
      </c>
      <c r="D38" s="3"/>
      <c r="E38" s="3"/>
      <c r="F38" s="3"/>
      <c r="G38" s="3"/>
      <c r="H38" s="3"/>
      <c r="I38" s="3"/>
      <c r="J38" s="3"/>
      <c r="K38" s="3"/>
      <c r="L38" s="3"/>
      <c r="M38" s="3"/>
      <c r="N38" s="3"/>
      <c r="O38" s="3"/>
      <c r="P38" s="18">
        <f t="shared" si="4"/>
        <v>0</v>
      </c>
    </row>
    <row r="39" spans="2:16" x14ac:dyDescent="0.2">
      <c r="B39" s="16" t="s">
        <v>33</v>
      </c>
      <c r="C39" s="16" t="s">
        <v>54</v>
      </c>
      <c r="D39" s="47">
        <v>264993</v>
      </c>
      <c r="E39" s="47">
        <v>150794</v>
      </c>
      <c r="F39" s="47">
        <v>85746</v>
      </c>
      <c r="G39" s="47">
        <v>300796</v>
      </c>
      <c r="H39" s="47">
        <v>116451</v>
      </c>
      <c r="I39" s="47">
        <v>98647</v>
      </c>
      <c r="J39" s="47">
        <v>97384</v>
      </c>
      <c r="K39" s="47">
        <v>110160</v>
      </c>
      <c r="L39" s="47">
        <v>190160</v>
      </c>
      <c r="M39" s="47">
        <v>87160</v>
      </c>
      <c r="N39" s="47">
        <v>114160</v>
      </c>
      <c r="O39" s="47">
        <v>95647</v>
      </c>
      <c r="P39" s="20">
        <f t="shared" si="4"/>
        <v>1712098</v>
      </c>
    </row>
    <row r="40" spans="2:16" x14ac:dyDescent="0.2">
      <c r="B40" s="16" t="s">
        <v>35</v>
      </c>
      <c r="C40" s="16" t="s">
        <v>55</v>
      </c>
      <c r="D40" s="50">
        <v>118266</v>
      </c>
      <c r="E40" s="50">
        <v>124771</v>
      </c>
      <c r="F40" s="51">
        <v>258916</v>
      </c>
      <c r="G40" s="51">
        <v>666666.66666666674</v>
      </c>
      <c r="H40" s="51">
        <v>66666.666666666672</v>
      </c>
      <c r="I40" s="51">
        <v>100000</v>
      </c>
      <c r="J40" s="51">
        <v>200000.00000000003</v>
      </c>
      <c r="K40" s="51">
        <v>33333.333333333336</v>
      </c>
      <c r="L40" s="51">
        <v>133333.33333333334</v>
      </c>
      <c r="M40" s="51">
        <v>179700.26666666669</v>
      </c>
      <c r="N40" s="51">
        <v>666666.66666666674</v>
      </c>
      <c r="O40" s="51">
        <v>666666.66666666674</v>
      </c>
      <c r="P40" s="20">
        <f t="shared" si="4"/>
        <v>3214986.6000000006</v>
      </c>
    </row>
    <row r="41" spans="2:16" x14ac:dyDescent="0.2">
      <c r="B41" s="31"/>
      <c r="C41" s="31" t="s">
        <v>58</v>
      </c>
      <c r="D41" s="23">
        <v>0</v>
      </c>
      <c r="E41" s="23">
        <v>41724.489795918365</v>
      </c>
      <c r="F41" s="23">
        <v>41724.489795918365</v>
      </c>
      <c r="G41" s="23"/>
      <c r="H41" s="23"/>
      <c r="I41" s="23"/>
      <c r="J41" s="23"/>
      <c r="K41" s="23"/>
      <c r="L41" s="23"/>
      <c r="M41" s="23"/>
      <c r="N41" s="23"/>
      <c r="O41" s="23"/>
      <c r="P41" s="30">
        <f>SUM(D41:O41)</f>
        <v>83448.979591836731</v>
      </c>
    </row>
    <row r="42" spans="2:16" x14ac:dyDescent="0.2">
      <c r="B42" s="31"/>
      <c r="C42" s="31" t="s">
        <v>101</v>
      </c>
      <c r="D42" s="23">
        <v>1863</v>
      </c>
      <c r="E42" s="23">
        <v>101333</v>
      </c>
      <c r="F42" s="23">
        <v>202666</v>
      </c>
      <c r="G42" s="23"/>
      <c r="H42" s="23"/>
      <c r="I42" s="23"/>
      <c r="J42" s="23"/>
      <c r="K42" s="23"/>
      <c r="L42" s="23"/>
      <c r="M42" s="23"/>
      <c r="N42" s="23"/>
      <c r="O42" s="23"/>
      <c r="P42" s="30">
        <f t="shared" ref="P42:P45" si="5">SUM(D42:O42)</f>
        <v>305862</v>
      </c>
    </row>
    <row r="43" spans="2:16" x14ac:dyDescent="0.2">
      <c r="B43" s="31"/>
      <c r="C43" s="31" t="s">
        <v>102</v>
      </c>
      <c r="D43" s="23">
        <v>115269</v>
      </c>
      <c r="E43" s="23"/>
      <c r="F43" s="23"/>
      <c r="G43" s="23"/>
      <c r="H43" s="23"/>
      <c r="I43" s="23"/>
      <c r="J43" s="23"/>
      <c r="K43" s="23"/>
      <c r="L43" s="23"/>
      <c r="M43" s="23"/>
      <c r="N43" s="23"/>
      <c r="O43" s="23"/>
      <c r="P43" s="30">
        <f t="shared" si="5"/>
        <v>115269</v>
      </c>
    </row>
    <row r="44" spans="2:16" x14ac:dyDescent="0.2">
      <c r="B44" s="31"/>
      <c r="C44" s="31" t="s">
        <v>103</v>
      </c>
      <c r="D44" s="23">
        <v>1134</v>
      </c>
      <c r="E44" s="23"/>
      <c r="F44" s="23"/>
      <c r="G44" s="23"/>
      <c r="H44" s="23"/>
      <c r="I44" s="23"/>
      <c r="J44" s="23"/>
      <c r="K44" s="23"/>
      <c r="L44" s="23"/>
      <c r="M44" s="23"/>
      <c r="N44" s="23"/>
      <c r="O44" s="23"/>
      <c r="P44" s="30">
        <f t="shared" si="5"/>
        <v>1134</v>
      </c>
    </row>
    <row r="45" spans="2:16" x14ac:dyDescent="0.2">
      <c r="B45" s="31"/>
      <c r="C45" s="31" t="s">
        <v>104</v>
      </c>
      <c r="D45" s="23">
        <v>0</v>
      </c>
      <c r="E45" s="23">
        <v>23438</v>
      </c>
      <c r="F45" s="23">
        <v>56250</v>
      </c>
      <c r="G45" s="23"/>
      <c r="H45" s="23"/>
      <c r="I45" s="23"/>
      <c r="J45" s="23"/>
      <c r="K45" s="23"/>
      <c r="L45" s="23"/>
      <c r="M45" s="23"/>
      <c r="N45" s="23"/>
      <c r="O45" s="23"/>
      <c r="P45" s="30">
        <f t="shared" si="5"/>
        <v>79688</v>
      </c>
    </row>
    <row r="46" spans="2:16" x14ac:dyDescent="0.2">
      <c r="B46" s="16" t="s">
        <v>36</v>
      </c>
      <c r="C46" s="16" t="s">
        <v>37</v>
      </c>
      <c r="D46" s="51">
        <v>15086</v>
      </c>
      <c r="E46" s="52">
        <v>35160</v>
      </c>
      <c r="F46" s="52">
        <v>35160</v>
      </c>
      <c r="G46" s="52">
        <v>23800</v>
      </c>
      <c r="H46" s="52">
        <v>0</v>
      </c>
      <c r="I46" s="52">
        <v>0</v>
      </c>
      <c r="J46" s="52">
        <v>0</v>
      </c>
      <c r="K46" s="52">
        <v>0</v>
      </c>
      <c r="L46" s="52">
        <v>26360</v>
      </c>
      <c r="M46" s="52">
        <v>26360</v>
      </c>
      <c r="N46" s="52">
        <v>26360</v>
      </c>
      <c r="O46" s="52">
        <v>26360</v>
      </c>
      <c r="P46" s="20">
        <f t="shared" si="4"/>
        <v>214646</v>
      </c>
    </row>
    <row r="47" spans="2:16" x14ac:dyDescent="0.2">
      <c r="B47" s="31"/>
      <c r="C47" s="31" t="s">
        <v>99</v>
      </c>
      <c r="D47" s="23">
        <v>15086</v>
      </c>
      <c r="E47" s="23">
        <v>23800</v>
      </c>
      <c r="F47" s="23">
        <v>23800</v>
      </c>
      <c r="G47" s="31"/>
      <c r="H47" s="31"/>
      <c r="I47" s="31"/>
      <c r="J47" s="31"/>
      <c r="K47" s="31"/>
      <c r="L47" s="31"/>
      <c r="M47" s="31"/>
      <c r="N47" s="31"/>
      <c r="O47" s="31"/>
      <c r="P47" s="31"/>
    </row>
    <row r="48" spans="2:16" x14ac:dyDescent="0.2">
      <c r="B48" s="31"/>
      <c r="C48" s="31" t="s">
        <v>100</v>
      </c>
      <c r="D48" s="23"/>
      <c r="E48" s="23">
        <v>11360</v>
      </c>
      <c r="F48" s="23">
        <v>11360</v>
      </c>
      <c r="G48" s="31"/>
      <c r="H48" s="31"/>
      <c r="I48" s="31"/>
      <c r="J48" s="31"/>
      <c r="K48" s="31"/>
      <c r="L48" s="31"/>
      <c r="M48" s="31"/>
      <c r="N48" s="31"/>
      <c r="O48" s="31"/>
      <c r="P48" s="31"/>
    </row>
    <row r="49" spans="2:16" x14ac:dyDescent="0.2">
      <c r="B49" s="16" t="s">
        <v>30</v>
      </c>
      <c r="C49" s="16" t="s">
        <v>31</v>
      </c>
      <c r="D49" s="20">
        <f>SUM(D50:D51)</f>
        <v>1879</v>
      </c>
      <c r="E49" s="20">
        <v>1469</v>
      </c>
      <c r="F49" s="20">
        <v>1203</v>
      </c>
      <c r="G49" s="47">
        <v>1034</v>
      </c>
      <c r="H49" s="47">
        <v>694</v>
      </c>
      <c r="I49" s="47">
        <v>690</v>
      </c>
      <c r="J49" s="47">
        <v>3129</v>
      </c>
      <c r="K49" s="47">
        <v>2009</v>
      </c>
      <c r="L49" s="47">
        <v>2167</v>
      </c>
      <c r="M49" s="47">
        <v>1669</v>
      </c>
      <c r="N49" s="47">
        <v>1820</v>
      </c>
      <c r="O49" s="47">
        <v>2209</v>
      </c>
      <c r="P49" s="20">
        <f>SUM(D49:O49)</f>
        <v>19972</v>
      </c>
    </row>
    <row r="50" spans="2:16" x14ac:dyDescent="0.2">
      <c r="B50" s="31"/>
      <c r="C50" s="31" t="s">
        <v>43</v>
      </c>
      <c r="D50" s="23">
        <v>1533</v>
      </c>
      <c r="E50" s="23">
        <v>1469</v>
      </c>
      <c r="F50" s="23">
        <v>1203</v>
      </c>
      <c r="G50" s="23"/>
      <c r="H50" s="23"/>
      <c r="I50" s="23"/>
      <c r="J50" s="23"/>
      <c r="K50" s="23"/>
      <c r="L50" s="23"/>
      <c r="M50" s="23"/>
      <c r="N50" s="23"/>
      <c r="O50" s="23"/>
      <c r="P50" s="30">
        <f t="shared" ref="P50:P51" si="6">SUM(D50:O50)</f>
        <v>4205</v>
      </c>
    </row>
    <row r="51" spans="2:16" x14ac:dyDescent="0.2">
      <c r="B51" s="31"/>
      <c r="C51" s="31" t="s">
        <v>64</v>
      </c>
      <c r="D51" s="23">
        <v>346</v>
      </c>
      <c r="E51" s="23">
        <v>400</v>
      </c>
      <c r="F51" s="23">
        <v>350</v>
      </c>
      <c r="G51" s="23"/>
      <c r="H51" s="23"/>
      <c r="I51" s="23"/>
      <c r="J51" s="23"/>
      <c r="K51" s="23"/>
      <c r="L51" s="23"/>
      <c r="M51" s="23"/>
      <c r="N51" s="23"/>
      <c r="O51" s="23"/>
      <c r="P51" s="30">
        <f t="shared" si="6"/>
        <v>1096</v>
      </c>
    </row>
    <row r="52" spans="2:16" x14ac:dyDescent="0.2">
      <c r="B52" s="17" t="s">
        <v>26</v>
      </c>
      <c r="C52" s="17" t="s">
        <v>5</v>
      </c>
      <c r="D52" s="15">
        <f t="shared" ref="D52:O52" si="7">SUM(D3,D16,D25,D31,D32,D39,D40,D46,D49)</f>
        <v>669302</v>
      </c>
      <c r="E52" s="15">
        <f t="shared" si="7"/>
        <v>1279012.3228645809</v>
      </c>
      <c r="F52" s="15">
        <f t="shared" si="7"/>
        <v>1983890.2224638555</v>
      </c>
      <c r="G52" s="15">
        <f>SUM(G3,G16,G25,G31,G32,G39,G40,G46,G49)</f>
        <v>2759092.5791156464</v>
      </c>
      <c r="H52" s="15">
        <f t="shared" si="7"/>
        <v>456516.01789115649</v>
      </c>
      <c r="I52" s="15">
        <f t="shared" si="7"/>
        <v>399253.65122448979</v>
      </c>
      <c r="J52" s="15">
        <f t="shared" si="7"/>
        <v>540155.47122448985</v>
      </c>
      <c r="K52" s="15">
        <f t="shared" si="7"/>
        <v>391751.10129251698</v>
      </c>
      <c r="L52" s="15">
        <f t="shared" si="7"/>
        <v>647569.0780272109</v>
      </c>
      <c r="M52" s="15">
        <f t="shared" si="7"/>
        <v>23568580.709931973</v>
      </c>
      <c r="N52" s="15">
        <f t="shared" si="7"/>
        <v>20122538.391564626</v>
      </c>
      <c r="O52" s="15">
        <f t="shared" si="7"/>
        <v>7555532.8315646257</v>
      </c>
      <c r="P52" s="19">
        <f>SUM(D52:O52)</f>
        <v>60373194.377165176</v>
      </c>
    </row>
    <row r="53" spans="2:16" x14ac:dyDescent="0.2">
      <c r="B53" s="17" t="s">
        <v>26</v>
      </c>
      <c r="C53" s="17" t="s">
        <v>75</v>
      </c>
      <c r="D53" s="36">
        <f t="shared" ref="D53:P53" si="8">SUM(D54/D52)</f>
        <v>4.9289199793217414E-2</v>
      </c>
      <c r="E53" s="36">
        <f t="shared" si="8"/>
        <v>0.13170318767744596</v>
      </c>
      <c r="F53" s="36">
        <f t="shared" si="8"/>
        <v>0.15721636029469493</v>
      </c>
      <c r="G53" s="36">
        <f t="shared" si="8"/>
        <v>0.20767697479134964</v>
      </c>
      <c r="H53" s="36">
        <f t="shared" si="8"/>
        <v>0.40341629380441424</v>
      </c>
      <c r="I53" s="36">
        <f t="shared" si="8"/>
        <v>0.47380155302233262</v>
      </c>
      <c r="J53" s="36">
        <f t="shared" si="8"/>
        <v>0.37797821345245197</v>
      </c>
      <c r="K53" s="36">
        <f t="shared" si="8"/>
        <v>0.42629107984383846</v>
      </c>
      <c r="L53" s="36">
        <f t="shared" si="8"/>
        <v>0.44351345631721406</v>
      </c>
      <c r="M53" s="36">
        <f t="shared" si="8"/>
        <v>4.0885832365540921E-2</v>
      </c>
      <c r="N53" s="36">
        <f t="shared" si="8"/>
        <v>2.7166900584926351E-2</v>
      </c>
      <c r="O53" s="36">
        <f t="shared" si="8"/>
        <v>7.5662036383689069E-2</v>
      </c>
      <c r="P53" s="37">
        <f t="shared" si="8"/>
        <v>6.9567297926322033E-2</v>
      </c>
    </row>
    <row r="54" spans="2:16" x14ac:dyDescent="0.2">
      <c r="B54" s="16" t="s">
        <v>27</v>
      </c>
      <c r="C54" s="16" t="s">
        <v>6</v>
      </c>
      <c r="D54" s="53">
        <v>32989.360000000001</v>
      </c>
      <c r="E54" s="53">
        <v>168450</v>
      </c>
      <c r="F54" s="53">
        <v>311900</v>
      </c>
      <c r="G54" s="53">
        <v>573000</v>
      </c>
      <c r="H54" s="53">
        <v>184166</v>
      </c>
      <c r="I54" s="53">
        <v>189167</v>
      </c>
      <c r="J54" s="53">
        <v>204167</v>
      </c>
      <c r="K54" s="53">
        <v>167000</v>
      </c>
      <c r="L54" s="53">
        <v>287205.59999999998</v>
      </c>
      <c r="M54" s="53">
        <v>963621.04</v>
      </c>
      <c r="N54" s="53">
        <v>546667</v>
      </c>
      <c r="O54" s="53">
        <v>571667</v>
      </c>
      <c r="P54" s="21">
        <f>SUM(D54:O54)</f>
        <v>4200000</v>
      </c>
    </row>
    <row r="55" spans="2:16" s="32" customFormat="1" x14ac:dyDescent="0.2">
      <c r="B55" s="33"/>
      <c r="C55" s="7" t="s">
        <v>58</v>
      </c>
      <c r="D55" s="33">
        <v>0</v>
      </c>
      <c r="E55" s="33">
        <v>114000</v>
      </c>
      <c r="F55" s="33">
        <v>228000</v>
      </c>
      <c r="G55" s="33"/>
      <c r="H55" s="33"/>
      <c r="I55" s="33"/>
      <c r="J55" s="33"/>
      <c r="K55" s="33"/>
      <c r="L55" s="33"/>
      <c r="M55" s="33"/>
      <c r="N55" s="33"/>
      <c r="O55" s="33"/>
      <c r="P55" s="35">
        <f>SUM(D55:O55)</f>
        <v>342000</v>
      </c>
    </row>
    <row r="56" spans="2:16" x14ac:dyDescent="0.2">
      <c r="B56" s="7"/>
      <c r="C56" s="7" t="s">
        <v>57</v>
      </c>
      <c r="D56" s="33">
        <v>13294.4</v>
      </c>
      <c r="E56" s="33">
        <v>20000</v>
      </c>
      <c r="F56" s="33">
        <v>20000</v>
      </c>
      <c r="G56" s="33"/>
      <c r="H56" s="33"/>
      <c r="I56" s="33"/>
      <c r="J56" s="33"/>
      <c r="K56" s="33"/>
      <c r="L56" s="33"/>
      <c r="M56" s="33"/>
      <c r="N56" s="33"/>
      <c r="O56" s="33"/>
      <c r="P56" s="35">
        <f t="shared" ref="P56:P63" si="9">SUM(D56:O56)</f>
        <v>53294.400000000001</v>
      </c>
    </row>
    <row r="57" spans="2:16" x14ac:dyDescent="0.2">
      <c r="B57" s="7"/>
      <c r="C57" s="7" t="s">
        <v>72</v>
      </c>
      <c r="D57" s="33">
        <v>14694.96</v>
      </c>
      <c r="E57" s="33">
        <v>15200</v>
      </c>
      <c r="F57" s="33">
        <v>30400</v>
      </c>
      <c r="G57" s="33"/>
      <c r="H57" s="33"/>
      <c r="I57" s="33"/>
      <c r="J57" s="33"/>
      <c r="K57" s="33"/>
      <c r="L57" s="33"/>
      <c r="M57" s="33"/>
      <c r="N57" s="33"/>
      <c r="O57" s="33"/>
      <c r="P57" s="35">
        <f t="shared" si="9"/>
        <v>60294.96</v>
      </c>
    </row>
    <row r="58" spans="2:16" x14ac:dyDescent="0.2">
      <c r="B58" s="7"/>
      <c r="C58" s="7" t="s">
        <v>73</v>
      </c>
      <c r="D58" s="33"/>
      <c r="E58" s="33">
        <v>14250</v>
      </c>
      <c r="F58" s="33">
        <v>28500</v>
      </c>
      <c r="G58" s="33"/>
      <c r="H58" s="33"/>
      <c r="I58" s="33"/>
      <c r="J58" s="33"/>
      <c r="K58" s="33"/>
      <c r="L58" s="33"/>
      <c r="M58" s="33"/>
      <c r="N58" s="33"/>
      <c r="O58" s="33"/>
      <c r="P58" s="35">
        <f t="shared" si="9"/>
        <v>42750</v>
      </c>
    </row>
    <row r="59" spans="2:16" x14ac:dyDescent="0.2">
      <c r="B59" s="7"/>
      <c r="C59" s="7" t="s">
        <v>74</v>
      </c>
      <c r="D59" s="33">
        <v>5000</v>
      </c>
      <c r="E59" s="33">
        <v>7500</v>
      </c>
      <c r="F59" s="33">
        <v>7500</v>
      </c>
      <c r="G59" s="33"/>
      <c r="H59" s="33"/>
      <c r="I59" s="33"/>
      <c r="J59" s="33"/>
      <c r="K59" s="33"/>
      <c r="L59" s="33"/>
      <c r="M59" s="33"/>
      <c r="N59" s="33"/>
      <c r="O59" s="33"/>
      <c r="P59" s="35">
        <f t="shared" si="9"/>
        <v>20000</v>
      </c>
    </row>
    <row r="60" spans="2:16" x14ac:dyDescent="0.2">
      <c r="B60" s="7"/>
      <c r="C60" s="7" t="s">
        <v>70</v>
      </c>
      <c r="D60" s="33"/>
      <c r="E60" s="33"/>
      <c r="F60" s="33"/>
      <c r="G60" s="33"/>
      <c r="H60" s="33"/>
      <c r="I60" s="33"/>
      <c r="J60" s="33"/>
      <c r="K60" s="33"/>
      <c r="L60" s="33"/>
      <c r="M60" s="33"/>
      <c r="N60" s="33"/>
      <c r="O60" s="33"/>
      <c r="P60" s="35">
        <f t="shared" si="9"/>
        <v>0</v>
      </c>
    </row>
    <row r="61" spans="2:16" x14ac:dyDescent="0.2">
      <c r="B61" s="7"/>
      <c r="C61" s="7" t="s">
        <v>69</v>
      </c>
      <c r="D61" s="7"/>
      <c r="E61" s="33"/>
      <c r="F61" s="33"/>
      <c r="G61" s="33"/>
      <c r="H61" s="33"/>
      <c r="I61" s="33"/>
      <c r="J61" s="33"/>
      <c r="K61" s="33"/>
      <c r="L61" s="33"/>
      <c r="M61" s="33"/>
      <c r="N61" s="33"/>
      <c r="O61" s="33"/>
      <c r="P61" s="35">
        <f t="shared" si="9"/>
        <v>0</v>
      </c>
    </row>
    <row r="62" spans="2:16" x14ac:dyDescent="0.2">
      <c r="B62" s="7"/>
      <c r="C62" s="13" t="s">
        <v>67</v>
      </c>
      <c r="D62" s="7"/>
      <c r="E62" s="7"/>
      <c r="F62" s="7"/>
      <c r="G62" s="7"/>
      <c r="H62" s="7"/>
      <c r="I62" s="7"/>
      <c r="J62" s="34"/>
      <c r="K62" s="7"/>
      <c r="L62" s="7"/>
      <c r="M62" s="7"/>
      <c r="N62" s="7"/>
      <c r="O62" s="7"/>
      <c r="P62" s="35">
        <f t="shared" si="9"/>
        <v>0</v>
      </c>
    </row>
    <row r="63" spans="2:16" x14ac:dyDescent="0.2">
      <c r="B63" s="7"/>
      <c r="C63" s="13" t="s">
        <v>68</v>
      </c>
      <c r="D63" s="7"/>
      <c r="E63" s="7"/>
      <c r="F63" s="7"/>
      <c r="G63" s="7"/>
      <c r="H63" s="7"/>
      <c r="I63" s="7"/>
      <c r="J63" s="33"/>
      <c r="K63" s="33"/>
      <c r="L63" s="7"/>
      <c r="M63" s="7"/>
      <c r="N63" s="7"/>
      <c r="O63" s="7"/>
      <c r="P63" s="35">
        <f t="shared" si="9"/>
        <v>0</v>
      </c>
    </row>
    <row r="67" spans="2:16" x14ac:dyDescent="0.2">
      <c r="C67" t="s">
        <v>50</v>
      </c>
    </row>
    <row r="68" spans="2:16" x14ac:dyDescent="0.2">
      <c r="C68" t="s">
        <v>49</v>
      </c>
    </row>
    <row r="71" spans="2:16" x14ac:dyDescent="0.2">
      <c r="B71" s="5" t="s">
        <v>0</v>
      </c>
      <c r="C71" s="5" t="s">
        <v>1</v>
      </c>
      <c r="D71" s="5" t="s">
        <v>8</v>
      </c>
      <c r="E71" s="5" t="s">
        <v>9</v>
      </c>
      <c r="F71" s="5" t="s">
        <v>10</v>
      </c>
      <c r="G71" s="5" t="s">
        <v>11</v>
      </c>
      <c r="H71" s="5" t="s">
        <v>12</v>
      </c>
      <c r="I71" s="5" t="s">
        <v>13</v>
      </c>
      <c r="J71" s="5" t="s">
        <v>14</v>
      </c>
      <c r="K71" s="5" t="s">
        <v>15</v>
      </c>
      <c r="L71" s="5" t="s">
        <v>16</v>
      </c>
      <c r="M71" s="5" t="s">
        <v>17</v>
      </c>
      <c r="N71" s="5" t="s">
        <v>18</v>
      </c>
      <c r="O71" s="5" t="s">
        <v>19</v>
      </c>
      <c r="P71" s="5" t="s">
        <v>20</v>
      </c>
    </row>
    <row r="72" spans="2:16" x14ac:dyDescent="0.2">
      <c r="B72" s="7" t="s">
        <v>21</v>
      </c>
      <c r="C72" s="7" t="s">
        <v>29</v>
      </c>
      <c r="D72" s="4">
        <v>120000000</v>
      </c>
      <c r="E72" s="4">
        <v>40000000</v>
      </c>
      <c r="F72" s="4">
        <v>41644192.700000003</v>
      </c>
      <c r="G72" s="49">
        <v>735284524.70000005</v>
      </c>
      <c r="H72" s="49">
        <v>204221638.50000003</v>
      </c>
      <c r="I72" s="49">
        <v>410694003.50000006</v>
      </c>
      <c r="J72" s="49">
        <v>69357913.900000006</v>
      </c>
      <c r="K72" s="49">
        <v>6183644.5000000009</v>
      </c>
      <c r="L72" s="49">
        <v>72534005.5</v>
      </c>
      <c r="M72" s="49">
        <v>942867.20000000007</v>
      </c>
      <c r="N72" s="49">
        <v>1379491987.5</v>
      </c>
      <c r="O72" s="49">
        <v>148941435.5</v>
      </c>
      <c r="P72" s="18">
        <f t="shared" ref="P72" si="10">SUM(D72:O72)</f>
        <v>3229296213.5</v>
      </c>
    </row>
    <row r="75" spans="2:16" x14ac:dyDescent="0.2">
      <c r="C75" s="8"/>
      <c r="D75" s="8"/>
      <c r="E75" s="8"/>
      <c r="F75" s="8"/>
      <c r="G75" s="8"/>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45"/>
  <sheetViews>
    <sheetView showGridLines="0" topLeftCell="C16" zoomScale="74" zoomScaleNormal="110" zoomScalePageLayoutView="110" workbookViewId="0">
      <selection activeCell="S52" sqref="S52"/>
    </sheetView>
  </sheetViews>
  <sheetFormatPr baseColWidth="10" defaultColWidth="11" defaultRowHeight="16" x14ac:dyDescent="0.2"/>
  <cols>
    <col min="1" max="1" width="4.1640625" customWidth="1"/>
    <col min="2" max="2" width="29.1640625" customWidth="1"/>
    <col min="3" max="3" width="48" customWidth="1"/>
    <col min="4" max="16" width="15" customWidth="1"/>
  </cols>
  <sheetData>
    <row r="2" spans="2:16" ht="21" x14ac:dyDescent="0.25">
      <c r="B2" s="209" t="s">
        <v>112</v>
      </c>
      <c r="C2" s="209"/>
      <c r="D2" s="209"/>
      <c r="E2" s="209"/>
    </row>
    <row r="3" spans="2:16" ht="20" x14ac:dyDescent="0.25">
      <c r="B3" s="210" t="s">
        <v>113</v>
      </c>
      <c r="C3" s="210"/>
      <c r="D3" s="210"/>
      <c r="E3" s="210"/>
    </row>
    <row r="5" spans="2:16" ht="20" x14ac:dyDescent="0.25">
      <c r="B5" s="210" t="s">
        <v>118</v>
      </c>
      <c r="C5" s="210"/>
      <c r="D5" s="210"/>
      <c r="E5" s="210"/>
    </row>
    <row r="7" spans="2:16" x14ac:dyDescent="0.2">
      <c r="B7" s="5" t="s">
        <v>0</v>
      </c>
      <c r="C7" s="5" t="s">
        <v>1</v>
      </c>
      <c r="D7" s="5" t="s">
        <v>8</v>
      </c>
      <c r="E7" s="5" t="s">
        <v>9</v>
      </c>
      <c r="F7" s="5" t="s">
        <v>10</v>
      </c>
      <c r="G7" s="5" t="s">
        <v>11</v>
      </c>
      <c r="H7" s="5" t="s">
        <v>12</v>
      </c>
      <c r="I7" s="5" t="s">
        <v>13</v>
      </c>
      <c r="J7" s="5" t="s">
        <v>14</v>
      </c>
      <c r="K7" s="5" t="s">
        <v>15</v>
      </c>
      <c r="L7" s="5" t="s">
        <v>16</v>
      </c>
      <c r="M7" s="5" t="s">
        <v>17</v>
      </c>
      <c r="N7" s="5" t="s">
        <v>18</v>
      </c>
      <c r="O7" s="5" t="s">
        <v>19</v>
      </c>
      <c r="P7" s="5" t="s">
        <v>20</v>
      </c>
    </row>
    <row r="8" spans="2:16" x14ac:dyDescent="0.2">
      <c r="B8" s="7" t="s">
        <v>23</v>
      </c>
      <c r="C8" s="7" t="s">
        <v>2</v>
      </c>
      <c r="D8" s="1">
        <v>251880</v>
      </c>
      <c r="E8" s="1">
        <v>221676</v>
      </c>
      <c r="F8" s="1">
        <v>246796</v>
      </c>
      <c r="G8" s="1">
        <v>404752</v>
      </c>
      <c r="H8" s="1">
        <v>169701</v>
      </c>
      <c r="I8" s="55">
        <v>129473</v>
      </c>
      <c r="J8" s="1">
        <v>155433</v>
      </c>
      <c r="K8" s="55">
        <v>162582</v>
      </c>
      <c r="L8" s="1">
        <v>197378</v>
      </c>
      <c r="M8" s="1">
        <v>336827</v>
      </c>
      <c r="N8" s="55">
        <v>205257</v>
      </c>
      <c r="O8" s="96">
        <v>184339</v>
      </c>
      <c r="P8" s="3">
        <f>SUM(D8:O8)</f>
        <v>2666094</v>
      </c>
    </row>
    <row r="9" spans="2:16" s="14" customFormat="1" x14ac:dyDescent="0.2">
      <c r="B9" s="13" t="s">
        <v>32</v>
      </c>
      <c r="C9" s="13" t="s">
        <v>3</v>
      </c>
      <c r="D9" s="3">
        <f>'CFG VML Q1-Q4 Detail'!D25</f>
        <v>0</v>
      </c>
      <c r="E9" s="1">
        <v>2109063</v>
      </c>
      <c r="F9" s="3">
        <v>3323883</v>
      </c>
      <c r="G9" s="3">
        <v>7797353</v>
      </c>
      <c r="H9" s="3">
        <v>3243208</v>
      </c>
      <c r="I9" s="3">
        <v>231233</v>
      </c>
      <c r="J9" s="3">
        <v>0</v>
      </c>
      <c r="K9" s="3">
        <v>0</v>
      </c>
      <c r="L9" s="3">
        <v>1501751</v>
      </c>
      <c r="M9" s="3">
        <v>6228592</v>
      </c>
      <c r="N9" s="3">
        <v>23041270</v>
      </c>
      <c r="O9" s="3">
        <v>15775616</v>
      </c>
      <c r="P9" s="3">
        <f>SUM(D9:O9)</f>
        <v>63251969</v>
      </c>
    </row>
    <row r="10" spans="2:16" x14ac:dyDescent="0.2">
      <c r="B10" s="7" t="s">
        <v>24</v>
      </c>
      <c r="C10" s="7" t="s">
        <v>34</v>
      </c>
      <c r="D10" s="1">
        <f>'CFG VML Q1-Q4 Detail'!D16</f>
        <v>0</v>
      </c>
      <c r="E10" s="1">
        <v>10576</v>
      </c>
      <c r="F10" s="1">
        <v>26655</v>
      </c>
      <c r="G10" s="1">
        <v>27821</v>
      </c>
      <c r="H10" s="1">
        <v>38661</v>
      </c>
      <c r="I10" s="1">
        <v>6690</v>
      </c>
      <c r="J10" s="1">
        <v>634</v>
      </c>
      <c r="K10" s="1">
        <v>3952</v>
      </c>
      <c r="L10" s="1">
        <v>26005</v>
      </c>
      <c r="M10" s="1">
        <v>108427</v>
      </c>
      <c r="N10" s="1">
        <v>101904</v>
      </c>
      <c r="O10" s="1">
        <v>51022</v>
      </c>
      <c r="P10" s="3">
        <f>SUM(D10:O10)</f>
        <v>402347</v>
      </c>
    </row>
    <row r="11" spans="2:16" x14ac:dyDescent="0.2">
      <c r="B11" s="7" t="s">
        <v>22</v>
      </c>
      <c r="C11" s="7" t="s">
        <v>4</v>
      </c>
      <c r="D11" s="1">
        <f>'CFG VML Q1-Q4 Detail'!D31</f>
        <v>16547</v>
      </c>
      <c r="E11" s="1">
        <v>16736</v>
      </c>
      <c r="F11" s="1">
        <v>14356</v>
      </c>
      <c r="G11" s="1">
        <v>15231</v>
      </c>
      <c r="H11" s="1">
        <v>10806</v>
      </c>
      <c r="I11" s="1">
        <v>7242</v>
      </c>
      <c r="J11" s="1">
        <v>15317</v>
      </c>
      <c r="K11" s="1">
        <v>19054</v>
      </c>
      <c r="L11" s="1">
        <v>19661</v>
      </c>
      <c r="M11" s="1">
        <v>16730</v>
      </c>
      <c r="N11" s="1">
        <v>16248</v>
      </c>
      <c r="O11" s="1">
        <v>12129</v>
      </c>
      <c r="P11" s="3">
        <f t="shared" ref="P11:P15" si="0">SUM(D11:O11)</f>
        <v>180057</v>
      </c>
    </row>
    <row r="12" spans="2:16" x14ac:dyDescent="0.2">
      <c r="B12" s="7" t="s">
        <v>25</v>
      </c>
      <c r="C12" s="7" t="s">
        <v>56</v>
      </c>
      <c r="D12" s="1">
        <v>5104</v>
      </c>
      <c r="E12" s="1">
        <v>4512</v>
      </c>
      <c r="F12" s="1">
        <f>SUM(3788,2793,862)</f>
        <v>7443</v>
      </c>
      <c r="G12" s="1">
        <v>8760</v>
      </c>
      <c r="H12" s="1">
        <v>0</v>
      </c>
      <c r="I12" s="1">
        <v>6428</v>
      </c>
      <c r="J12" s="1">
        <v>13408</v>
      </c>
      <c r="K12" s="111">
        <v>3379</v>
      </c>
      <c r="L12" s="1">
        <v>6299</v>
      </c>
      <c r="M12" s="1">
        <v>59337</v>
      </c>
      <c r="N12" s="1">
        <v>6299</v>
      </c>
      <c r="O12" s="1">
        <v>994</v>
      </c>
      <c r="P12" s="1">
        <f t="shared" si="0"/>
        <v>121963</v>
      </c>
    </row>
    <row r="13" spans="2:16" s="14" customFormat="1" x14ac:dyDescent="0.2">
      <c r="B13" s="13" t="s">
        <v>33</v>
      </c>
      <c r="C13" s="13" t="s">
        <v>83</v>
      </c>
      <c r="D13" s="3">
        <f>'CFG VML Q1-Q4 Detail'!D39</f>
        <v>264993</v>
      </c>
      <c r="E13" s="3">
        <v>823624</v>
      </c>
      <c r="F13" s="3">
        <v>1651338</v>
      </c>
      <c r="G13" s="3">
        <v>6776745</v>
      </c>
      <c r="H13" s="3">
        <v>1225019</v>
      </c>
      <c r="I13" s="3">
        <v>558427</v>
      </c>
      <c r="J13" s="3">
        <v>620589</v>
      </c>
      <c r="K13" s="3">
        <v>40880</v>
      </c>
      <c r="L13" s="3">
        <v>1429100</v>
      </c>
      <c r="M13" s="3">
        <v>7076094</v>
      </c>
      <c r="N13" s="3">
        <v>12586261</v>
      </c>
      <c r="O13" s="3">
        <v>3701244</v>
      </c>
      <c r="P13" s="3">
        <f>SUM(D13:O13)</f>
        <v>36754314</v>
      </c>
    </row>
    <row r="14" spans="2:16" x14ac:dyDescent="0.2">
      <c r="B14" s="7" t="s">
        <v>35</v>
      </c>
      <c r="C14" s="7" t="s">
        <v>84</v>
      </c>
      <c r="D14" s="1">
        <f>'CFG VML Q1-Q4 Detail'!D40</f>
        <v>118266</v>
      </c>
      <c r="E14" s="1">
        <v>112618</v>
      </c>
      <c r="F14" s="1">
        <v>221020</v>
      </c>
      <c r="G14" s="1">
        <v>753078</v>
      </c>
      <c r="H14" s="1">
        <v>368986</v>
      </c>
      <c r="I14" s="1">
        <v>417017</v>
      </c>
      <c r="J14" s="1">
        <v>220949</v>
      </c>
      <c r="K14" s="1">
        <v>178751</v>
      </c>
      <c r="L14" s="1">
        <v>600102</v>
      </c>
      <c r="M14" s="1">
        <v>2652542</v>
      </c>
      <c r="N14" s="1">
        <v>1833886</v>
      </c>
      <c r="O14" s="1">
        <v>474109</v>
      </c>
      <c r="P14" s="1">
        <f t="shared" si="0"/>
        <v>7951324</v>
      </c>
    </row>
    <row r="15" spans="2:16" x14ac:dyDescent="0.2">
      <c r="B15" s="7" t="s">
        <v>36</v>
      </c>
      <c r="C15" s="7" t="s">
        <v>37</v>
      </c>
      <c r="D15" s="1">
        <f>'CFG VML Q1-Q4 Detail'!D46</f>
        <v>15086</v>
      </c>
      <c r="E15" s="1">
        <v>31957</v>
      </c>
      <c r="F15" s="1">
        <v>19596</v>
      </c>
      <c r="G15" s="1">
        <v>701254</v>
      </c>
      <c r="H15" s="1">
        <v>250792</v>
      </c>
      <c r="I15" s="1">
        <v>4032</v>
      </c>
      <c r="J15" s="1">
        <v>0</v>
      </c>
      <c r="K15" s="1">
        <v>496</v>
      </c>
      <c r="L15" s="1">
        <v>0</v>
      </c>
      <c r="M15" s="1">
        <v>95245</v>
      </c>
      <c r="N15" s="1">
        <v>8738</v>
      </c>
      <c r="O15" s="1">
        <v>94332</v>
      </c>
      <c r="P15" s="1">
        <f t="shared" si="0"/>
        <v>1221528</v>
      </c>
    </row>
    <row r="16" spans="2:16" x14ac:dyDescent="0.2">
      <c r="B16" s="7" t="s">
        <v>30</v>
      </c>
      <c r="C16" s="7" t="s">
        <v>76</v>
      </c>
      <c r="D16" s="1">
        <f>'CFG VML Q1-Q4 Detail'!D49</f>
        <v>1879</v>
      </c>
      <c r="E16" s="1">
        <v>1508</v>
      </c>
      <c r="F16" s="3">
        <v>1292</v>
      </c>
      <c r="G16" s="1">
        <v>1027</v>
      </c>
      <c r="H16" s="1">
        <v>725</v>
      </c>
      <c r="I16" s="1">
        <v>566</v>
      </c>
      <c r="J16" s="1">
        <v>2388</v>
      </c>
      <c r="K16" s="112">
        <v>1939</v>
      </c>
      <c r="L16" s="1">
        <v>2067</v>
      </c>
      <c r="M16" s="1">
        <v>2603</v>
      </c>
      <c r="N16" s="3">
        <v>975</v>
      </c>
      <c r="O16" s="1">
        <v>1045</v>
      </c>
      <c r="P16" s="1">
        <f>SUM(D16:O16)</f>
        <v>18014</v>
      </c>
    </row>
    <row r="17" spans="2:16" x14ac:dyDescent="0.2">
      <c r="B17" s="7" t="s">
        <v>26</v>
      </c>
      <c r="C17" s="7" t="s">
        <v>5</v>
      </c>
      <c r="D17" s="1">
        <f t="shared" ref="D17:N17" si="1">SUM(D8:D16)</f>
        <v>673755</v>
      </c>
      <c r="E17" s="1">
        <f t="shared" si="1"/>
        <v>3332270</v>
      </c>
      <c r="F17" s="3">
        <f>SUM(F8:F16)</f>
        <v>5512379</v>
      </c>
      <c r="G17" s="1">
        <f>SUM(G8:G16)</f>
        <v>16486021</v>
      </c>
      <c r="H17" s="1">
        <f>SUM(H8:H16)</f>
        <v>5307898</v>
      </c>
      <c r="I17" s="1">
        <f t="shared" si="1"/>
        <v>1361108</v>
      </c>
      <c r="J17" s="1">
        <f t="shared" si="1"/>
        <v>1028718</v>
      </c>
      <c r="K17" s="1">
        <f t="shared" si="1"/>
        <v>411033</v>
      </c>
      <c r="L17" s="1">
        <f t="shared" si="1"/>
        <v>3782363</v>
      </c>
      <c r="M17" s="1">
        <f t="shared" si="1"/>
        <v>16576397</v>
      </c>
      <c r="N17" s="1">
        <f t="shared" si="1"/>
        <v>37800838</v>
      </c>
      <c r="O17" s="1">
        <f>SUM(O8:O16)</f>
        <v>20294830</v>
      </c>
      <c r="P17" s="1">
        <f>SUM(P8:P16)</f>
        <v>112567610</v>
      </c>
    </row>
    <row r="18" spans="2:16" x14ac:dyDescent="0.2">
      <c r="B18" s="7" t="s">
        <v>27</v>
      </c>
      <c r="C18" s="7" t="s">
        <v>6</v>
      </c>
      <c r="D18" s="6">
        <f>'CFG VML Q1-Q4 Detail'!D54</f>
        <v>32989.360000000001</v>
      </c>
      <c r="E18" s="6">
        <v>163696.07</v>
      </c>
      <c r="F18" s="6">
        <v>261063.98</v>
      </c>
      <c r="G18" s="6">
        <v>404486.09</v>
      </c>
      <c r="H18" s="6">
        <v>141957.04999999999</v>
      </c>
      <c r="I18" s="6">
        <v>51437.599999999999</v>
      </c>
      <c r="J18" s="6">
        <v>28958.23</v>
      </c>
      <c r="K18" s="6">
        <v>41454.49</v>
      </c>
      <c r="L18" s="113">
        <v>609263.47</v>
      </c>
      <c r="M18" s="6">
        <v>1248278.6399999999</v>
      </c>
      <c r="N18" s="6">
        <v>920907.24</v>
      </c>
      <c r="O18" s="6">
        <v>295681.02</v>
      </c>
      <c r="P18" s="6">
        <f>SUM(D18:O18)</f>
        <v>4200173.24</v>
      </c>
    </row>
    <row r="19" spans="2:16" x14ac:dyDescent="0.2">
      <c r="B19" s="7" t="s">
        <v>28</v>
      </c>
      <c r="C19" s="7" t="s">
        <v>7</v>
      </c>
      <c r="D19" s="6">
        <f>IFERROR(D18/D17,0)</f>
        <v>4.8963436263923833E-2</v>
      </c>
      <c r="E19" s="6">
        <f t="shared" ref="E19:P19" si="2">IFERROR(E18/E17,0)</f>
        <v>4.9124491712856405E-2</v>
      </c>
      <c r="F19" s="6">
        <f t="shared" si="2"/>
        <v>4.7359584672969697E-2</v>
      </c>
      <c r="G19" s="6">
        <f t="shared" si="2"/>
        <v>2.4535094914655272E-2</v>
      </c>
      <c r="H19" s="6">
        <f t="shared" si="2"/>
        <v>2.6744494713349803E-2</v>
      </c>
      <c r="I19" s="6">
        <f t="shared" si="2"/>
        <v>3.7790976175292479E-2</v>
      </c>
      <c r="J19" s="6">
        <f t="shared" si="2"/>
        <v>2.8149823372391657E-2</v>
      </c>
      <c r="K19" s="6">
        <f t="shared" si="2"/>
        <v>0.10085440828351981</v>
      </c>
      <c r="L19" s="6">
        <f t="shared" si="2"/>
        <v>0.16108011579004977</v>
      </c>
      <c r="M19" s="6">
        <f t="shared" si="2"/>
        <v>7.5304581568600218E-2</v>
      </c>
      <c r="N19" s="6">
        <f t="shared" si="2"/>
        <v>2.4362085306151148E-2</v>
      </c>
      <c r="O19" s="6">
        <f t="shared" si="2"/>
        <v>1.4569277988532055E-2</v>
      </c>
      <c r="P19" s="6">
        <f t="shared" si="2"/>
        <v>3.7312449291585746E-2</v>
      </c>
    </row>
    <row r="21" spans="2:16" x14ac:dyDescent="0.2">
      <c r="B21" s="5" t="s">
        <v>0</v>
      </c>
      <c r="C21" s="5" t="s">
        <v>1</v>
      </c>
      <c r="D21" s="5" t="s">
        <v>8</v>
      </c>
      <c r="E21" s="5" t="s">
        <v>9</v>
      </c>
      <c r="F21" s="5" t="s">
        <v>10</v>
      </c>
      <c r="G21" s="5" t="s">
        <v>11</v>
      </c>
      <c r="H21" s="5" t="s">
        <v>12</v>
      </c>
      <c r="I21" s="5" t="s">
        <v>13</v>
      </c>
      <c r="J21" s="5" t="s">
        <v>14</v>
      </c>
      <c r="K21" s="5" t="s">
        <v>15</v>
      </c>
      <c r="L21" s="5" t="s">
        <v>16</v>
      </c>
      <c r="M21" s="5" t="s">
        <v>17</v>
      </c>
      <c r="N21" s="5" t="s">
        <v>18</v>
      </c>
      <c r="O21" s="5" t="s">
        <v>19</v>
      </c>
      <c r="P21" s="5" t="s">
        <v>20</v>
      </c>
    </row>
    <row r="22" spans="2:16" x14ac:dyDescent="0.2">
      <c r="B22" s="7" t="s">
        <v>21</v>
      </c>
      <c r="C22" s="7" t="s">
        <v>115</v>
      </c>
      <c r="D22" s="42">
        <v>226835550</v>
      </c>
      <c r="E22" s="42">
        <v>131426765</v>
      </c>
      <c r="F22" s="42">
        <v>194325297</v>
      </c>
      <c r="G22" s="42">
        <v>980196567</v>
      </c>
      <c r="H22" s="42">
        <v>218054497</v>
      </c>
      <c r="I22" s="42">
        <v>548818401</v>
      </c>
      <c r="J22" s="4">
        <v>279921190</v>
      </c>
      <c r="K22" s="4">
        <v>167022960</v>
      </c>
      <c r="L22" s="4">
        <v>144101977</v>
      </c>
      <c r="M22" s="4">
        <v>58681998</v>
      </c>
      <c r="N22" s="4">
        <v>113526396</v>
      </c>
      <c r="O22" s="4">
        <v>198890422</v>
      </c>
      <c r="P22" s="2">
        <f>SUM(D22:O22)</f>
        <v>3261802020</v>
      </c>
    </row>
    <row r="24" spans="2:16" x14ac:dyDescent="0.2">
      <c r="P24" s="10"/>
    </row>
    <row r="25" spans="2:16" ht="20" x14ac:dyDescent="0.25">
      <c r="B25" s="210" t="s">
        <v>119</v>
      </c>
      <c r="C25" s="210"/>
      <c r="D25" s="210"/>
      <c r="E25" s="210"/>
    </row>
    <row r="27" spans="2:16" x14ac:dyDescent="0.2">
      <c r="B27" s="5" t="s">
        <v>175</v>
      </c>
      <c r="C27" s="5" t="s">
        <v>176</v>
      </c>
      <c r="D27" s="5" t="s">
        <v>8</v>
      </c>
      <c r="E27" s="5" t="s">
        <v>9</v>
      </c>
      <c r="F27" s="5" t="s">
        <v>10</v>
      </c>
      <c r="G27" s="5" t="s">
        <v>11</v>
      </c>
      <c r="H27" s="5" t="s">
        <v>12</v>
      </c>
      <c r="I27" s="5" t="s">
        <v>13</v>
      </c>
      <c r="J27" s="5" t="s">
        <v>14</v>
      </c>
      <c r="K27" s="5" t="s">
        <v>15</v>
      </c>
      <c r="L27" s="5" t="s">
        <v>16</v>
      </c>
      <c r="M27" s="5" t="s">
        <v>17</v>
      </c>
      <c r="N27" s="5" t="s">
        <v>18</v>
      </c>
      <c r="O27" s="5" t="s">
        <v>19</v>
      </c>
      <c r="P27" s="5" t="s">
        <v>121</v>
      </c>
    </row>
    <row r="28" spans="2:16" x14ac:dyDescent="0.2">
      <c r="B28" s="70" t="s">
        <v>131</v>
      </c>
      <c r="C28" s="63" t="s">
        <v>122</v>
      </c>
      <c r="D28" s="114">
        <f>'UK-Euro Detail'!C15</f>
        <v>5287</v>
      </c>
      <c r="E28" s="114">
        <f>'UK-Euro Detail'!D15</f>
        <v>5551</v>
      </c>
      <c r="F28" s="114">
        <f>'UK-Euro Detail'!E15</f>
        <v>4643</v>
      </c>
      <c r="G28" s="114">
        <f>'UK-Euro Detail'!F15</f>
        <v>4470</v>
      </c>
      <c r="H28" s="114">
        <f>'UK-Euro Detail'!G15</f>
        <v>45609</v>
      </c>
      <c r="I28" s="114">
        <f>'UK-Euro Detail'!H15</f>
        <v>3444</v>
      </c>
      <c r="J28" s="114">
        <f>'UK-Euro Detail'!I15</f>
        <v>4628</v>
      </c>
      <c r="K28" s="114">
        <f>'UK-Euro Detail'!J15</f>
        <v>4260</v>
      </c>
      <c r="L28" s="114">
        <f>'UK-Euro Detail'!K15</f>
        <v>5993</v>
      </c>
      <c r="M28" s="114">
        <f>'UK-Euro Detail'!L15</f>
        <v>3005</v>
      </c>
      <c r="N28" s="114">
        <f>'UK-Euro Detail'!M15</f>
        <v>3466</v>
      </c>
      <c r="O28" s="114">
        <f>'UK-Euro Detail'!N15</f>
        <v>4278</v>
      </c>
      <c r="P28" s="2">
        <f>SUM(D28:O28)</f>
        <v>94634</v>
      </c>
    </row>
    <row r="29" spans="2:16" x14ac:dyDescent="0.2">
      <c r="B29" s="70" t="s">
        <v>131</v>
      </c>
      <c r="C29" s="63" t="s">
        <v>123</v>
      </c>
      <c r="D29" s="116">
        <f>'GER Detail'!C16</f>
        <v>28707</v>
      </c>
      <c r="E29" s="116">
        <f>'GER Detail'!D16</f>
        <v>1528690</v>
      </c>
      <c r="F29" s="116">
        <f>'GER Detail'!E16</f>
        <v>5201</v>
      </c>
      <c r="G29" s="116">
        <f>'GER Detail'!F16</f>
        <v>10471</v>
      </c>
      <c r="H29" s="116">
        <f>'GER Detail'!G16</f>
        <v>60179</v>
      </c>
      <c r="I29" s="116">
        <f>'GER Detail'!H16</f>
        <v>27327</v>
      </c>
      <c r="J29" s="116">
        <f>'GER Detail'!I16</f>
        <v>11100</v>
      </c>
      <c r="K29" s="116">
        <f>'GER Detail'!J16</f>
        <v>10320</v>
      </c>
      <c r="L29" s="116">
        <f>'GER Detail'!K16</f>
        <v>11541</v>
      </c>
      <c r="M29" s="116">
        <f>'GER Detail'!L16</f>
        <v>8932</v>
      </c>
      <c r="N29" s="116">
        <f>'GER Detail'!M16</f>
        <v>12650</v>
      </c>
      <c r="O29" s="116">
        <f>'GER Detail'!N16</f>
        <v>12713</v>
      </c>
      <c r="P29" s="2">
        <f t="shared" ref="P29:P34" si="3">SUM(D29:O29)</f>
        <v>1727831</v>
      </c>
    </row>
    <row r="30" spans="2:16" x14ac:dyDescent="0.2">
      <c r="B30" s="70" t="s">
        <v>131</v>
      </c>
      <c r="C30" s="63" t="s">
        <v>124</v>
      </c>
      <c r="D30" s="117">
        <f>'Brazil Detail'!C15</f>
        <v>217</v>
      </c>
      <c r="E30" s="117">
        <f>'Brazil Detail'!D15</f>
        <v>1688</v>
      </c>
      <c r="F30" s="117">
        <f>'Brazil Detail'!E15</f>
        <v>1747</v>
      </c>
      <c r="G30" s="117">
        <f>'Brazil Detail'!F15</f>
        <v>3421</v>
      </c>
      <c r="H30" s="117">
        <f>'Brazil Detail'!G15</f>
        <v>1682</v>
      </c>
      <c r="I30" s="117">
        <f>'Brazil Detail'!H15</f>
        <v>1556</v>
      </c>
      <c r="J30" s="117">
        <f>'Brazil Detail'!I15</f>
        <v>1357</v>
      </c>
      <c r="K30" s="117">
        <f>'Brazil Detail'!J15</f>
        <v>63</v>
      </c>
      <c r="L30" s="117">
        <f>'Brazil Detail'!K15</f>
        <v>168</v>
      </c>
      <c r="M30" s="117">
        <f>'Brazil Detail'!L15</f>
        <v>72</v>
      </c>
      <c r="N30" s="117">
        <f>'Brazil Detail'!M15</f>
        <v>317</v>
      </c>
      <c r="O30" s="117">
        <f>'Brazil Detail'!N15</f>
        <v>1176</v>
      </c>
      <c r="P30" s="2">
        <f t="shared" si="3"/>
        <v>13464</v>
      </c>
    </row>
    <row r="31" spans="2:16" x14ac:dyDescent="0.2">
      <c r="B31" s="70" t="s">
        <v>131</v>
      </c>
      <c r="C31" s="63" t="s">
        <v>125</v>
      </c>
      <c r="D31" s="117">
        <f>'Austrailia Detail'!C15</f>
        <v>53</v>
      </c>
      <c r="E31" s="117">
        <f>'Austrailia Detail'!D15</f>
        <v>56</v>
      </c>
      <c r="F31" s="117">
        <f>'Austrailia Detail'!E15</f>
        <v>38</v>
      </c>
      <c r="G31" s="117">
        <f>'Austrailia Detail'!F15</f>
        <v>1000</v>
      </c>
      <c r="H31" s="117">
        <f>'Austrailia Detail'!G15</f>
        <v>15</v>
      </c>
      <c r="I31" s="117">
        <f>'Austrailia Detail'!H15</f>
        <v>122</v>
      </c>
      <c r="J31" s="117">
        <f>'Austrailia Detail'!I15</f>
        <v>72</v>
      </c>
      <c r="K31" s="117">
        <f>'Austrailia Detail'!J15</f>
        <v>26</v>
      </c>
      <c r="L31" s="117">
        <f>'Austrailia Detail'!K15</f>
        <v>24</v>
      </c>
      <c r="M31" s="117">
        <f>'Austrailia Detail'!L15</f>
        <v>29</v>
      </c>
      <c r="N31" s="117">
        <f>'Austrailia Detail'!M15</f>
        <v>148</v>
      </c>
      <c r="O31" s="117">
        <f>'Austrailia Detail'!N15</f>
        <v>56</v>
      </c>
      <c r="P31" s="2">
        <f t="shared" si="3"/>
        <v>1639</v>
      </c>
    </row>
    <row r="32" spans="2:16" x14ac:dyDescent="0.2">
      <c r="B32" s="70" t="s">
        <v>131</v>
      </c>
      <c r="C32" s="64" t="s">
        <v>126</v>
      </c>
      <c r="D32" s="193">
        <f>'Japan Detail'!C16</f>
        <v>112</v>
      </c>
      <c r="E32" s="193">
        <f>'Japan Detail'!D16</f>
        <v>83</v>
      </c>
      <c r="F32" s="193">
        <f>'Japan Detail'!E16</f>
        <v>115</v>
      </c>
      <c r="G32" s="193">
        <f>'Japan Detail'!F16</f>
        <v>104</v>
      </c>
      <c r="H32" s="193">
        <f>'Japan Detail'!G16</f>
        <v>55</v>
      </c>
      <c r="I32" s="193">
        <f>'Japan Detail'!H16</f>
        <v>35</v>
      </c>
      <c r="J32" s="193">
        <f>'Japan Detail'!I16</f>
        <v>59</v>
      </c>
      <c r="K32" s="193">
        <f>'Japan Detail'!J16</f>
        <v>19</v>
      </c>
      <c r="L32" s="193">
        <f>'Japan Detail'!K16</f>
        <v>6</v>
      </c>
      <c r="M32" s="193">
        <f>'Japan Detail'!L16</f>
        <v>3</v>
      </c>
      <c r="N32" s="193">
        <f>'Japan Detail'!M16</f>
        <v>5</v>
      </c>
      <c r="O32" s="193">
        <f>'Japan Detail'!N16</f>
        <v>3</v>
      </c>
      <c r="P32" s="2">
        <f t="shared" si="3"/>
        <v>599</v>
      </c>
    </row>
    <row r="33" spans="2:16" s="14" customFormat="1" x14ac:dyDescent="0.2">
      <c r="B33" s="198" t="s">
        <v>131</v>
      </c>
      <c r="C33" s="199" t="s">
        <v>127</v>
      </c>
      <c r="D33" s="118">
        <f>'China Detail'!C16</f>
        <v>90</v>
      </c>
      <c r="E33" s="118">
        <f>'China Detail'!D16</f>
        <v>83</v>
      </c>
      <c r="F33" s="118">
        <f>'China Detail'!E16</f>
        <v>112</v>
      </c>
      <c r="G33" s="118">
        <f>'China Detail'!F16</f>
        <v>245</v>
      </c>
      <c r="H33" s="118">
        <f>'China Detail'!G16</f>
        <v>272</v>
      </c>
      <c r="I33" s="118">
        <f>'China Detail'!H16</f>
        <v>257</v>
      </c>
      <c r="J33" s="118">
        <f>'China Detail'!I16</f>
        <v>189</v>
      </c>
      <c r="K33" s="118">
        <f>'China Detail'!J16</f>
        <v>262</v>
      </c>
      <c r="L33" s="118">
        <f>'China Detail'!K16</f>
        <v>5219</v>
      </c>
      <c r="M33" s="118">
        <f>'China Detail'!L16</f>
        <v>2445</v>
      </c>
      <c r="N33" s="118">
        <f>'China Detail'!M16</f>
        <v>3248</v>
      </c>
      <c r="O33" s="118">
        <f>'China Detail'!N16</f>
        <v>3668</v>
      </c>
      <c r="P33" s="195">
        <f t="shared" si="3"/>
        <v>16090</v>
      </c>
    </row>
    <row r="34" spans="2:16" x14ac:dyDescent="0.2">
      <c r="B34" s="70" t="s">
        <v>131</v>
      </c>
      <c r="C34" s="70" t="s">
        <v>182</v>
      </c>
      <c r="D34" s="118">
        <f>'Misc Countries'!B44</f>
        <v>395</v>
      </c>
      <c r="E34" s="118">
        <f>'Misc Countries'!C44</f>
        <v>411</v>
      </c>
      <c r="F34" s="118">
        <f>'Misc Countries'!D44</f>
        <v>222</v>
      </c>
      <c r="G34" s="118">
        <f>'Misc Countries'!E44</f>
        <v>215</v>
      </c>
      <c r="H34" s="118">
        <f>'Misc Countries'!F44</f>
        <v>180</v>
      </c>
      <c r="I34" s="118">
        <f>'Misc Countries'!G44</f>
        <v>98</v>
      </c>
      <c r="J34" s="118">
        <f>'Misc Countries'!H44</f>
        <v>149</v>
      </c>
      <c r="K34" s="118">
        <f>'Misc Countries'!I44</f>
        <v>112</v>
      </c>
      <c r="L34" s="118">
        <f>'Misc Countries'!J44</f>
        <v>137</v>
      </c>
      <c r="M34" s="118">
        <f>'Misc Countries'!K44</f>
        <v>130</v>
      </c>
      <c r="N34" s="118">
        <f>'Misc Countries'!L44</f>
        <v>680</v>
      </c>
      <c r="O34" s="118">
        <f>'Misc Countries'!M44</f>
        <v>752</v>
      </c>
      <c r="P34" s="2">
        <f t="shared" si="3"/>
        <v>3481</v>
      </c>
    </row>
    <row r="35" spans="2:16" s="197" customFormat="1" x14ac:dyDescent="0.2">
      <c r="B35" s="196" t="s">
        <v>128</v>
      </c>
      <c r="C35" s="18" t="s">
        <v>128</v>
      </c>
      <c r="D35" s="18">
        <f t="shared" ref="D35:I35" si="4">SUM(D28:D34)</f>
        <v>34861</v>
      </c>
      <c r="E35" s="18">
        <f t="shared" si="4"/>
        <v>1536562</v>
      </c>
      <c r="F35" s="18">
        <f t="shared" si="4"/>
        <v>12078</v>
      </c>
      <c r="G35" s="18">
        <f t="shared" si="4"/>
        <v>19926</v>
      </c>
      <c r="H35" s="18">
        <f t="shared" si="4"/>
        <v>107992</v>
      </c>
      <c r="I35" s="18">
        <f t="shared" si="4"/>
        <v>32839</v>
      </c>
      <c r="J35" s="18">
        <f>SUM(J28:J34)</f>
        <v>17554</v>
      </c>
      <c r="K35" s="18">
        <f>SUM(K28:K34)</f>
        <v>15062</v>
      </c>
      <c r="L35" s="18">
        <f>SUM(L28:L34)</f>
        <v>23088</v>
      </c>
      <c r="M35" s="18">
        <f>SUM(M28:M34)</f>
        <v>14616</v>
      </c>
      <c r="N35" s="18">
        <f>SUM(N28:N34)</f>
        <v>20514</v>
      </c>
      <c r="O35" s="18">
        <f t="shared" ref="O35" si="5">SUM(O28:O34)</f>
        <v>22646</v>
      </c>
      <c r="P35" s="18">
        <f>SUM(D35:O35)</f>
        <v>1857738</v>
      </c>
    </row>
    <row r="36" spans="2:16" x14ac:dyDescent="0.2">
      <c r="B36" s="67"/>
      <c r="C36" s="67"/>
      <c r="D36" s="67"/>
      <c r="E36" s="67"/>
      <c r="F36" s="67"/>
      <c r="G36" s="67"/>
      <c r="H36" s="67"/>
    </row>
    <row r="37" spans="2:16" x14ac:dyDescent="0.2">
      <c r="B37" s="67"/>
      <c r="C37" s="67"/>
      <c r="D37" s="67"/>
      <c r="E37" s="67"/>
      <c r="F37" s="67"/>
      <c r="G37" s="67"/>
      <c r="H37" s="67"/>
    </row>
    <row r="38" spans="2:16" x14ac:dyDescent="0.2">
      <c r="B38" s="5" t="s">
        <v>130</v>
      </c>
      <c r="C38" s="5" t="s">
        <v>176</v>
      </c>
      <c r="D38" s="5" t="s">
        <v>8</v>
      </c>
      <c r="E38" s="5" t="s">
        <v>9</v>
      </c>
      <c r="F38" s="5" t="s">
        <v>10</v>
      </c>
      <c r="G38" s="5" t="s">
        <v>11</v>
      </c>
      <c r="H38" s="5" t="s">
        <v>12</v>
      </c>
      <c r="I38" s="5" t="s">
        <v>13</v>
      </c>
      <c r="J38" s="5" t="s">
        <v>14</v>
      </c>
      <c r="K38" s="5" t="s">
        <v>15</v>
      </c>
      <c r="L38" s="5" t="s">
        <v>16</v>
      </c>
      <c r="M38" s="5" t="s">
        <v>17</v>
      </c>
      <c r="N38" s="5" t="s">
        <v>18</v>
      </c>
      <c r="O38" s="5" t="s">
        <v>19</v>
      </c>
      <c r="P38" s="5" t="s">
        <v>121</v>
      </c>
    </row>
    <row r="39" spans="2:16" x14ac:dyDescent="0.2">
      <c r="B39" s="70" t="s">
        <v>132</v>
      </c>
      <c r="C39" s="63" t="s">
        <v>122</v>
      </c>
      <c r="D39" s="115">
        <f>'UK-Euro Detail'!C19</f>
        <v>1068821</v>
      </c>
      <c r="E39" s="115">
        <f>'UK-Euro Detail'!D19</f>
        <v>0</v>
      </c>
      <c r="F39" s="115">
        <f>'UK-Euro Detail'!E19</f>
        <v>3602021</v>
      </c>
      <c r="G39" s="115">
        <f>'UK-Euro Detail'!F19</f>
        <v>1111904</v>
      </c>
      <c r="H39" s="115">
        <f>'UK-Euro Detail'!G19</f>
        <v>1218348</v>
      </c>
      <c r="I39" s="115">
        <f>'UK-Euro Detail'!H19</f>
        <v>7044459</v>
      </c>
      <c r="J39" s="115">
        <f>'UK-Euro Detail'!I19</f>
        <v>13257014</v>
      </c>
      <c r="K39" s="115">
        <f>'UK-Euro Detail'!J19</f>
        <v>3413065</v>
      </c>
      <c r="L39" s="115">
        <f>'UK-Euro Detail'!K19</f>
        <v>6041417</v>
      </c>
      <c r="M39" s="115">
        <f>'UK-Euro Detail'!L19</f>
        <v>9888199</v>
      </c>
      <c r="N39" s="115">
        <f>'UK-Euro Detail'!M19</f>
        <v>2783026</v>
      </c>
      <c r="O39" s="115">
        <f>'UK-Euro Detail'!N19</f>
        <v>989729</v>
      </c>
      <c r="P39" s="96">
        <f>SUM(D39:O39)</f>
        <v>50418003</v>
      </c>
    </row>
    <row r="40" spans="2:16" x14ac:dyDescent="0.2">
      <c r="B40" s="70" t="s">
        <v>132</v>
      </c>
      <c r="C40" s="63" t="s">
        <v>123</v>
      </c>
      <c r="D40" s="116">
        <f>'GER Detail'!C20</f>
        <v>1548200</v>
      </c>
      <c r="E40" s="116">
        <f>'GER Detail'!D20</f>
        <v>1079320</v>
      </c>
      <c r="F40" s="116">
        <f>'GER Detail'!E20</f>
        <v>150150</v>
      </c>
      <c r="G40" s="116">
        <f>'GER Detail'!F20</f>
        <v>627200</v>
      </c>
      <c r="H40" s="116">
        <f>'GER Detail'!G20</f>
        <v>200800</v>
      </c>
      <c r="I40" s="116">
        <f>'GER Detail'!H20</f>
        <v>235000</v>
      </c>
      <c r="J40" s="116">
        <f>'GER Detail'!I20</f>
        <v>1441100</v>
      </c>
      <c r="K40" s="116">
        <f>'GER Detail'!J20</f>
        <v>1856500</v>
      </c>
      <c r="L40" s="116">
        <f>'GER Detail'!K20</f>
        <v>1504800</v>
      </c>
      <c r="M40" s="116">
        <f>'GER Detail'!L20</f>
        <v>668900</v>
      </c>
      <c r="N40" s="116">
        <f>'GER Detail'!M20</f>
        <v>164100</v>
      </c>
      <c r="O40" s="116">
        <f>'GER Detail'!N20</f>
        <v>3394601</v>
      </c>
      <c r="P40" s="96">
        <f t="shared" ref="P40:P45" si="6">SUM(D40:O40)</f>
        <v>12870671</v>
      </c>
    </row>
    <row r="41" spans="2:16" x14ac:dyDescent="0.2">
      <c r="B41" s="70" t="s">
        <v>132</v>
      </c>
      <c r="C41" s="63" t="s">
        <v>124</v>
      </c>
      <c r="D41" s="117"/>
      <c r="E41" s="117"/>
      <c r="F41" s="117"/>
      <c r="G41" s="116">
        <f>'Brazil Detail'!F19</f>
        <v>335958</v>
      </c>
      <c r="H41" s="116">
        <f>'Brazil Detail'!G19</f>
        <v>53700</v>
      </c>
      <c r="I41" s="116">
        <f>'Brazil Detail'!H19</f>
        <v>33700</v>
      </c>
      <c r="J41" s="116">
        <f>'Brazil Detail'!I19</f>
        <v>1352206</v>
      </c>
      <c r="K41" s="116">
        <f>'Brazil Detail'!J19</f>
        <v>600000</v>
      </c>
      <c r="L41" s="116">
        <f>'Brazil Detail'!K19</f>
        <v>0</v>
      </c>
      <c r="M41" s="116">
        <f>'Brazil Detail'!L19</f>
        <v>0</v>
      </c>
      <c r="N41" s="116">
        <f>'Brazil Detail'!M19</f>
        <v>0</v>
      </c>
      <c r="O41" s="116">
        <f>'Brazil Detail'!N19</f>
        <v>0</v>
      </c>
      <c r="P41" s="96">
        <f t="shared" si="6"/>
        <v>2375564</v>
      </c>
    </row>
    <row r="42" spans="2:16" x14ac:dyDescent="0.2">
      <c r="B42" s="70" t="s">
        <v>132</v>
      </c>
      <c r="C42" s="63" t="s">
        <v>125</v>
      </c>
      <c r="D42" s="116">
        <v>32200</v>
      </c>
      <c r="E42" s="117">
        <v>0</v>
      </c>
      <c r="F42" s="117">
        <v>0</v>
      </c>
      <c r="G42" s="116">
        <f>'Austrailia Detail'!F19</f>
        <v>0</v>
      </c>
      <c r="H42" s="116">
        <f>'Austrailia Detail'!G19</f>
        <v>0</v>
      </c>
      <c r="I42" s="116">
        <f>'Austrailia Detail'!H19</f>
        <v>60000</v>
      </c>
      <c r="J42" s="116">
        <f>'Austrailia Detail'!I19</f>
        <v>141000</v>
      </c>
      <c r="K42" s="116">
        <f>'Austrailia Detail'!J19</f>
        <v>0</v>
      </c>
      <c r="L42" s="116">
        <f>'Austrailia Detail'!K19</f>
        <v>0</v>
      </c>
      <c r="M42" s="116">
        <f>'Austrailia Detail'!L19</f>
        <v>0</v>
      </c>
      <c r="N42" s="116">
        <f>'Austrailia Detail'!M19</f>
        <v>0</v>
      </c>
      <c r="O42" s="116">
        <f>'Austrailia Detail'!N19</f>
        <v>0</v>
      </c>
      <c r="P42" s="96">
        <f t="shared" si="6"/>
        <v>233200</v>
      </c>
    </row>
    <row r="43" spans="2:16" x14ac:dyDescent="0.2">
      <c r="B43" s="70" t="s">
        <v>132</v>
      </c>
      <c r="C43" s="63" t="s">
        <v>126</v>
      </c>
      <c r="D43" s="116">
        <f>'Japan Detail'!C20</f>
        <v>180000</v>
      </c>
      <c r="E43" s="116">
        <f>'Japan Detail'!D20</f>
        <v>19000</v>
      </c>
      <c r="F43" s="116">
        <f>'Japan Detail'!E20</f>
        <v>0</v>
      </c>
      <c r="G43" s="116">
        <f>'Japan Detail'!F20</f>
        <v>0</v>
      </c>
      <c r="H43" s="116">
        <f>'Japan Detail'!G20</f>
        <v>207244</v>
      </c>
      <c r="I43" s="116">
        <f>'Japan Detail'!H20</f>
        <v>0</v>
      </c>
      <c r="J43" s="116">
        <f>'Japan Detail'!I20</f>
        <v>84000</v>
      </c>
      <c r="K43" s="116">
        <f>'Japan Detail'!J20</f>
        <v>0</v>
      </c>
      <c r="L43" s="116">
        <f>'Japan Detail'!K20</f>
        <v>0</v>
      </c>
      <c r="M43" s="116">
        <f>'Japan Detail'!L20</f>
        <v>70000</v>
      </c>
      <c r="N43" s="116">
        <f>'Japan Detail'!M20</f>
        <v>157860</v>
      </c>
      <c r="O43" s="116">
        <f>'Japan Detail'!N20</f>
        <v>93140000</v>
      </c>
      <c r="P43" s="96">
        <f t="shared" si="6"/>
        <v>93858104</v>
      </c>
    </row>
    <row r="44" spans="2:16" s="14" customFormat="1" ht="17" thickBot="1" x14ac:dyDescent="0.25">
      <c r="B44" s="198" t="s">
        <v>132</v>
      </c>
      <c r="C44" s="200" t="s">
        <v>127</v>
      </c>
      <c r="D44" s="201">
        <f>'China Detail'!C20</f>
        <v>0</v>
      </c>
      <c r="E44" s="201"/>
      <c r="F44" s="201"/>
      <c r="G44" s="201"/>
      <c r="H44" s="201"/>
      <c r="I44" s="200"/>
      <c r="J44" s="202"/>
      <c r="K44" s="202"/>
      <c r="L44" s="200"/>
      <c r="M44" s="200"/>
      <c r="N44" s="200"/>
      <c r="O44" s="200"/>
      <c r="P44" s="194">
        <f t="shared" si="6"/>
        <v>0</v>
      </c>
    </row>
    <row r="45" spans="2:16" s="22" customFormat="1" x14ac:dyDescent="0.2">
      <c r="B45" s="69" t="s">
        <v>129</v>
      </c>
      <c r="C45" s="69" t="s">
        <v>129</v>
      </c>
      <c r="D45" s="133">
        <f t="shared" ref="D45:H45" si="7">SUM(D39:D43)</f>
        <v>2829221</v>
      </c>
      <c r="E45" s="133">
        <f t="shared" si="7"/>
        <v>1098320</v>
      </c>
      <c r="F45" s="133">
        <f t="shared" si="7"/>
        <v>3752171</v>
      </c>
      <c r="G45" s="133">
        <f t="shared" si="7"/>
        <v>2075062</v>
      </c>
      <c r="H45" s="189">
        <f t="shared" si="7"/>
        <v>1680092</v>
      </c>
      <c r="I45" s="133">
        <f>SUM(I39:I43)</f>
        <v>7373159</v>
      </c>
      <c r="J45" s="133">
        <f t="shared" ref="J45:O45" si="8">SUM(J39:J44)</f>
        <v>16275320</v>
      </c>
      <c r="K45" s="133">
        <f t="shared" si="8"/>
        <v>5869565</v>
      </c>
      <c r="L45" s="133">
        <f t="shared" si="8"/>
        <v>7546217</v>
      </c>
      <c r="M45" s="133">
        <f t="shared" si="8"/>
        <v>10627099</v>
      </c>
      <c r="N45" s="133">
        <f t="shared" si="8"/>
        <v>3104986</v>
      </c>
      <c r="O45" s="133">
        <f t="shared" si="8"/>
        <v>97524330</v>
      </c>
      <c r="P45" s="132">
        <f t="shared" si="6"/>
        <v>159755542</v>
      </c>
    </row>
  </sheetData>
  <mergeCells count="4">
    <mergeCell ref="B2:E2"/>
    <mergeCell ref="B3:E3"/>
    <mergeCell ref="B5:E5"/>
    <mergeCell ref="B25:E25"/>
  </mergeCells>
  <pageMargins left="0.75" right="0.75" top="1" bottom="1" header="0.5" footer="0.5"/>
  <pageSetup orientation="portrait" horizontalDpi="4294967292" verticalDpi="4294967292"/>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showGridLines="0" workbookViewId="0">
      <selection activeCell="G33" sqref="G33"/>
    </sheetView>
  </sheetViews>
  <sheetFormatPr baseColWidth="10" defaultColWidth="11" defaultRowHeight="16" x14ac:dyDescent="0.2"/>
  <cols>
    <col min="1" max="1" width="4.1640625" customWidth="1"/>
    <col min="2" max="2" width="19.1640625" customWidth="1"/>
    <col min="3" max="3" width="37.83203125" customWidth="1"/>
    <col min="4" max="8" width="13.83203125" customWidth="1"/>
  </cols>
  <sheetData>
    <row r="2" spans="2:8" ht="21" x14ac:dyDescent="0.4">
      <c r="B2" s="209" t="s">
        <v>93</v>
      </c>
      <c r="C2" s="209"/>
      <c r="D2" s="209"/>
      <c r="E2" s="209"/>
    </row>
    <row r="3" spans="2:8" ht="21" x14ac:dyDescent="0.4">
      <c r="B3" s="209" t="s">
        <v>89</v>
      </c>
      <c r="C3" s="209"/>
      <c r="D3" s="209"/>
      <c r="E3" s="209"/>
    </row>
    <row r="6" spans="2:8" x14ac:dyDescent="0.2">
      <c r="B6" s="5" t="s">
        <v>0</v>
      </c>
      <c r="C6" s="5" t="s">
        <v>1</v>
      </c>
      <c r="D6" s="5" t="s">
        <v>8</v>
      </c>
      <c r="E6" s="5" t="s">
        <v>9</v>
      </c>
      <c r="F6" s="5" t="s">
        <v>10</v>
      </c>
      <c r="G6" s="5" t="s">
        <v>91</v>
      </c>
      <c r="H6" s="5" t="s">
        <v>20</v>
      </c>
    </row>
    <row r="7" spans="2:8" x14ac:dyDescent="0.2">
      <c r="B7" s="7" t="s">
        <v>23</v>
      </c>
      <c r="C7" s="7" t="s">
        <v>2</v>
      </c>
      <c r="D7" s="1">
        <f>'CFG Q1 - Breakout'!D7</f>
        <v>308252</v>
      </c>
      <c r="E7" s="1">
        <f>'CFG Q1 - Breakout'!E7</f>
        <v>290767</v>
      </c>
      <c r="F7" s="1">
        <f>'CFG Q1 - Breakout'!F7</f>
        <v>290892</v>
      </c>
      <c r="G7" s="1">
        <f t="shared" ref="G7:G12" si="0">SUM(D7:F7)</f>
        <v>889911</v>
      </c>
      <c r="H7" s="1">
        <f t="shared" ref="H7:H12" si="1">SUM(D7:F7)</f>
        <v>889911</v>
      </c>
    </row>
    <row r="8" spans="2:8" x14ac:dyDescent="0.2">
      <c r="B8" s="7" t="s">
        <v>32</v>
      </c>
      <c r="C8" s="7" t="s">
        <v>3</v>
      </c>
      <c r="D8" s="1">
        <f>'CFG Q1 - Breakout'!D9</f>
        <v>0</v>
      </c>
      <c r="E8" s="1">
        <f>'CFG Q1 - Breakout'!E9</f>
        <v>6548656</v>
      </c>
      <c r="F8" s="1">
        <f>'CFG Q1 - Breakout'!F9</f>
        <v>5890379</v>
      </c>
      <c r="G8" s="1">
        <f t="shared" si="0"/>
        <v>12439035</v>
      </c>
      <c r="H8" s="1">
        <f t="shared" si="1"/>
        <v>12439035</v>
      </c>
    </row>
    <row r="9" spans="2:8" x14ac:dyDescent="0.2">
      <c r="B9" s="7" t="s">
        <v>77</v>
      </c>
      <c r="C9" s="7" t="s">
        <v>78</v>
      </c>
      <c r="D9" s="1">
        <f>'CFG Q1 - Breakout'!D8+'CFG Q1 - Breakout'!D10+'CFG Q1 - Breakout'!D11</f>
        <v>13319</v>
      </c>
      <c r="E9" s="1">
        <f>'CFG Q1 - Breakout'!E8+'CFG Q1 - Breakout'!E11+'CFG Q1 - Breakout'!E10</f>
        <v>111217</v>
      </c>
      <c r="F9" s="1">
        <f>'CFG Q1 - Breakout'!F8+'CFG Q1 - Breakout'!F11+'CFG Q1 - Breakout'!F10</f>
        <v>108534</v>
      </c>
      <c r="G9" s="1">
        <f t="shared" si="0"/>
        <v>233070</v>
      </c>
      <c r="H9" s="1">
        <f t="shared" si="1"/>
        <v>233070</v>
      </c>
    </row>
    <row r="10" spans="2:8" x14ac:dyDescent="0.2">
      <c r="B10" s="7" t="s">
        <v>79</v>
      </c>
      <c r="C10" s="7" t="s">
        <v>80</v>
      </c>
      <c r="D10" s="1">
        <f>'CFG Q1 - Breakout'!D12+'CFG Q1 - Breakout'!D13+'CFG Q1 - Breakout'!D14+'CFG Q1 - Breakout'!D15</f>
        <v>40840</v>
      </c>
      <c r="E10" s="1">
        <f>'CFG Q1 - Breakout'!E12+'CFG Q1 - Breakout'!E13+'CFG Q1 - Breakout'!E14+'CFG Q1 - Breakout'!E15</f>
        <v>52068</v>
      </c>
      <c r="F10" s="1">
        <f>'CFG Q1 - Breakout'!F12+'CFG Q1 - Breakout'!F13+'CFG Q1 - Breakout'!F14+'CFG Q1 - Breakout'!F15</f>
        <v>64614</v>
      </c>
      <c r="G10" s="1">
        <f t="shared" si="0"/>
        <v>157522</v>
      </c>
      <c r="H10" s="1">
        <f t="shared" si="1"/>
        <v>157522</v>
      </c>
    </row>
    <row r="11" spans="2:8" x14ac:dyDescent="0.2">
      <c r="B11" s="7" t="s">
        <v>26</v>
      </c>
      <c r="C11" s="7" t="s">
        <v>5</v>
      </c>
      <c r="D11" s="1">
        <f>SUM(D7:D10)</f>
        <v>362411</v>
      </c>
      <c r="E11" s="1">
        <f>SUM(E7:E10)</f>
        <v>7002708</v>
      </c>
      <c r="F11" s="1">
        <f>SUM(F7:F10)</f>
        <v>6354419</v>
      </c>
      <c r="G11" s="1">
        <f t="shared" si="0"/>
        <v>13719538</v>
      </c>
      <c r="H11" s="1">
        <f t="shared" si="1"/>
        <v>13719538</v>
      </c>
    </row>
    <row r="12" spans="2:8" x14ac:dyDescent="0.2">
      <c r="B12" s="7" t="s">
        <v>27</v>
      </c>
      <c r="C12" s="7" t="s">
        <v>6</v>
      </c>
      <c r="D12" s="6">
        <f>'CFG Q1 - Breakout'!D17</f>
        <v>19152.59</v>
      </c>
      <c r="E12" s="6">
        <f>'CFG Q1 - Breakout'!E17</f>
        <v>302259.84000000003</v>
      </c>
      <c r="F12" s="6">
        <f>'CFG Q1 - Breakout'!F17</f>
        <v>361714.6</v>
      </c>
      <c r="G12" s="6">
        <f t="shared" si="0"/>
        <v>683127.03</v>
      </c>
      <c r="H12" s="6">
        <f t="shared" si="1"/>
        <v>683127.03</v>
      </c>
    </row>
    <row r="13" spans="2:8" x14ac:dyDescent="0.2">
      <c r="B13" s="7" t="s">
        <v>28</v>
      </c>
      <c r="C13" s="7" t="s">
        <v>7</v>
      </c>
      <c r="D13" s="6">
        <f>SUM(D12/D11)</f>
        <v>5.2847706057487218E-2</v>
      </c>
      <c r="E13" s="6">
        <f>SUM(E12/E11)</f>
        <v>4.316327912002043E-2</v>
      </c>
      <c r="F13" s="6">
        <f>SUM(F12/F11)</f>
        <v>5.6923315884583624E-2</v>
      </c>
      <c r="G13" s="6">
        <f>SUM(G12/G11)</f>
        <v>4.9792276532926984E-2</v>
      </c>
      <c r="H13" s="6">
        <f>SUM(H12/H11)</f>
        <v>4.9792276532926984E-2</v>
      </c>
    </row>
    <row r="14" spans="2:8" x14ac:dyDescent="0.2">
      <c r="G14" s="9"/>
    </row>
    <row r="15" spans="2:8" x14ac:dyDescent="0.2">
      <c r="B15" s="5" t="s">
        <v>0</v>
      </c>
      <c r="C15" s="5" t="s">
        <v>1</v>
      </c>
      <c r="D15" s="5" t="s">
        <v>8</v>
      </c>
      <c r="E15" s="5" t="s">
        <v>9</v>
      </c>
      <c r="F15" s="5" t="s">
        <v>10</v>
      </c>
      <c r="G15" s="5" t="s">
        <v>91</v>
      </c>
      <c r="H15" s="5" t="s">
        <v>20</v>
      </c>
    </row>
    <row r="16" spans="2:8" x14ac:dyDescent="0.2">
      <c r="B16" s="7" t="s">
        <v>21</v>
      </c>
      <c r="C16" s="7" t="s">
        <v>29</v>
      </c>
      <c r="D16" s="42">
        <v>21671743</v>
      </c>
      <c r="E16" s="4">
        <v>124779193</v>
      </c>
      <c r="F16" s="4">
        <f>'CFG Q1 - Breakout'!F22</f>
        <v>37858357</v>
      </c>
      <c r="G16" s="2">
        <f>SUM(D16+E16+F16)</f>
        <v>184309293</v>
      </c>
      <c r="H16" s="1">
        <f>SUM(D16:F16)</f>
        <v>184309293</v>
      </c>
    </row>
    <row r="17" spans="2:8" x14ac:dyDescent="0.2">
      <c r="B17" s="7" t="s">
        <v>30</v>
      </c>
      <c r="C17" s="7" t="s">
        <v>85</v>
      </c>
      <c r="D17" s="1">
        <f>'CFG Q1 - Breakout'!D23</f>
        <v>1792</v>
      </c>
      <c r="E17" s="1">
        <v>1297</v>
      </c>
      <c r="F17" s="4">
        <f>'CFG Q1 - Breakout'!F23</f>
        <v>1122</v>
      </c>
      <c r="G17" s="2">
        <f>SUM(D17+E17+F17)</f>
        <v>4211</v>
      </c>
      <c r="H17" s="1">
        <f>SUM(D17:F17)</f>
        <v>4211</v>
      </c>
    </row>
    <row r="18" spans="2:8" x14ac:dyDescent="0.2">
      <c r="C18" s="41" t="s">
        <v>86</v>
      </c>
    </row>
    <row r="20" spans="2:8" x14ac:dyDescent="0.2">
      <c r="G20" s="10"/>
    </row>
    <row r="28" spans="2:8" x14ac:dyDescent="0.2">
      <c r="C28" s="11"/>
    </row>
    <row r="29" spans="2:8" x14ac:dyDescent="0.2">
      <c r="C29" s="11"/>
    </row>
  </sheetData>
  <mergeCells count="2">
    <mergeCell ref="B2:E2"/>
    <mergeCell ref="B3:E3"/>
  </mergeCells>
  <pageMargins left="0.75" right="0.75"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showGridLines="0" workbookViewId="0">
      <selection activeCell="N35" sqref="N35"/>
    </sheetView>
  </sheetViews>
  <sheetFormatPr baseColWidth="10" defaultColWidth="11" defaultRowHeight="16" x14ac:dyDescent="0.2"/>
  <cols>
    <col min="1" max="1" width="4.1640625" customWidth="1"/>
    <col min="2" max="2" width="24" customWidth="1"/>
    <col min="3" max="3" width="50.1640625" bestFit="1" customWidth="1"/>
    <col min="4" max="4" width="14.1640625" bestFit="1" customWidth="1"/>
    <col min="5" max="6" width="12.5" bestFit="1" customWidth="1"/>
    <col min="7" max="7" width="14.1640625" bestFit="1" customWidth="1"/>
  </cols>
  <sheetData>
    <row r="2" spans="2:9" ht="21" x14ac:dyDescent="0.4">
      <c r="B2" s="209" t="s">
        <v>92</v>
      </c>
      <c r="C2" s="209"/>
      <c r="D2" s="209"/>
      <c r="E2" s="209"/>
    </row>
    <row r="6" spans="2:9" x14ac:dyDescent="0.2">
      <c r="B6" s="5" t="s">
        <v>0</v>
      </c>
      <c r="C6" s="5" t="s">
        <v>1</v>
      </c>
      <c r="D6" s="5" t="s">
        <v>8</v>
      </c>
      <c r="E6" s="5" t="s">
        <v>9</v>
      </c>
      <c r="F6" s="5" t="s">
        <v>10</v>
      </c>
      <c r="G6" s="5" t="s">
        <v>20</v>
      </c>
    </row>
    <row r="7" spans="2:9" x14ac:dyDescent="0.2">
      <c r="B7" s="7" t="s">
        <v>23</v>
      </c>
      <c r="C7" s="7" t="s">
        <v>2</v>
      </c>
      <c r="D7" s="1">
        <v>308252</v>
      </c>
      <c r="E7" s="1">
        <v>290767</v>
      </c>
      <c r="F7" s="1">
        <v>290892</v>
      </c>
      <c r="G7" s="1">
        <f t="shared" ref="G7:G17" si="0">SUM(D7:F7)</f>
        <v>889911</v>
      </c>
    </row>
    <row r="8" spans="2:9" x14ac:dyDescent="0.2">
      <c r="B8" s="7" t="s">
        <v>24</v>
      </c>
      <c r="C8" s="7" t="s">
        <v>34</v>
      </c>
      <c r="D8" s="1">
        <v>0</v>
      </c>
      <c r="E8" s="1">
        <v>99842</v>
      </c>
      <c r="F8" s="1">
        <v>89275</v>
      </c>
      <c r="G8" s="1">
        <f t="shared" si="0"/>
        <v>189117</v>
      </c>
    </row>
    <row r="9" spans="2:9" s="14" customFormat="1" x14ac:dyDescent="0.2">
      <c r="B9" s="13" t="s">
        <v>32</v>
      </c>
      <c r="C9" s="13" t="s">
        <v>3</v>
      </c>
      <c r="D9" s="3">
        <v>0</v>
      </c>
      <c r="E9" s="3">
        <v>6548656</v>
      </c>
      <c r="F9" s="3">
        <v>5890379</v>
      </c>
      <c r="G9" s="3">
        <f t="shared" si="0"/>
        <v>12439035</v>
      </c>
    </row>
    <row r="10" spans="2:9" x14ac:dyDescent="0.2">
      <c r="B10" s="7" t="s">
        <v>22</v>
      </c>
      <c r="C10" s="7" t="s">
        <v>4</v>
      </c>
      <c r="D10" s="1">
        <v>13319</v>
      </c>
      <c r="E10" s="1">
        <v>11375</v>
      </c>
      <c r="F10" s="1">
        <v>9405</v>
      </c>
      <c r="G10" s="1">
        <f t="shared" si="0"/>
        <v>34099</v>
      </c>
    </row>
    <row r="11" spans="2:9" x14ac:dyDescent="0.2">
      <c r="B11" s="7" t="s">
        <v>25</v>
      </c>
      <c r="C11" s="7" t="s">
        <v>56</v>
      </c>
      <c r="D11" s="1">
        <v>0</v>
      </c>
      <c r="E11" s="1">
        <v>0</v>
      </c>
      <c r="F11" s="1">
        <v>9854</v>
      </c>
      <c r="G11" s="1">
        <f t="shared" si="0"/>
        <v>9854</v>
      </c>
    </row>
    <row r="12" spans="2:9" s="14" customFormat="1" x14ac:dyDescent="0.2">
      <c r="B12" s="13" t="s">
        <v>33</v>
      </c>
      <c r="C12" s="13" t="s">
        <v>83</v>
      </c>
      <c r="D12" s="3">
        <v>40063</v>
      </c>
      <c r="E12" s="3">
        <v>29140</v>
      </c>
      <c r="F12" s="3">
        <v>17811</v>
      </c>
      <c r="G12" s="3">
        <f t="shared" si="0"/>
        <v>87014</v>
      </c>
    </row>
    <row r="13" spans="2:9" x14ac:dyDescent="0.2">
      <c r="B13" s="7" t="s">
        <v>35</v>
      </c>
      <c r="C13" s="7" t="s">
        <v>84</v>
      </c>
      <c r="D13" s="1">
        <v>0</v>
      </c>
      <c r="E13" s="1">
        <v>21802</v>
      </c>
      <c r="F13" s="1">
        <v>45591</v>
      </c>
      <c r="G13" s="1">
        <f t="shared" si="0"/>
        <v>67393</v>
      </c>
    </row>
    <row r="14" spans="2:9" s="14" customFormat="1" x14ac:dyDescent="0.2">
      <c r="B14" s="13" t="s">
        <v>51</v>
      </c>
      <c r="C14" s="13" t="s">
        <v>52</v>
      </c>
      <c r="D14" s="3">
        <v>777</v>
      </c>
      <c r="E14" s="3">
        <v>1126</v>
      </c>
      <c r="F14" s="3">
        <v>1212</v>
      </c>
      <c r="G14" s="3">
        <f t="shared" si="0"/>
        <v>3115</v>
      </c>
      <c r="H14" s="40"/>
      <c r="I14" s="41"/>
    </row>
    <row r="15" spans="2:9" x14ac:dyDescent="0.2">
      <c r="B15" s="7" t="s">
        <v>36</v>
      </c>
      <c r="C15" s="7" t="s">
        <v>37</v>
      </c>
      <c r="D15" s="1">
        <v>0</v>
      </c>
      <c r="E15" s="1">
        <v>0</v>
      </c>
      <c r="F15" s="1">
        <v>0</v>
      </c>
      <c r="G15" s="1">
        <f t="shared" si="0"/>
        <v>0</v>
      </c>
      <c r="H15" s="8"/>
    </row>
    <row r="16" spans="2:9" x14ac:dyDescent="0.2">
      <c r="B16" s="7" t="s">
        <v>26</v>
      </c>
      <c r="C16" s="7" t="s">
        <v>5</v>
      </c>
      <c r="D16" s="1">
        <f>SUM(D7:D15)</f>
        <v>362411</v>
      </c>
      <c r="E16" s="1">
        <f>SUM(E7:E15)</f>
        <v>7002708</v>
      </c>
      <c r="F16" s="1">
        <f>SUM(F7:F15)</f>
        <v>6354419</v>
      </c>
      <c r="G16" s="1">
        <f t="shared" si="0"/>
        <v>13719538</v>
      </c>
    </row>
    <row r="17" spans="2:7" x14ac:dyDescent="0.2">
      <c r="B17" s="7" t="s">
        <v>27</v>
      </c>
      <c r="C17" s="7" t="s">
        <v>6</v>
      </c>
      <c r="D17" s="6">
        <v>19152.59</v>
      </c>
      <c r="E17" s="6">
        <v>302259.84000000003</v>
      </c>
      <c r="F17" s="6">
        <v>361714.6</v>
      </c>
      <c r="G17" s="6">
        <f t="shared" si="0"/>
        <v>683127.03</v>
      </c>
    </row>
    <row r="18" spans="2:7" x14ac:dyDescent="0.2">
      <c r="B18" s="7" t="s">
        <v>28</v>
      </c>
      <c r="C18" s="7" t="s">
        <v>7</v>
      </c>
      <c r="D18" s="6">
        <f>SUM(D17/D16)</f>
        <v>5.2847706057487218E-2</v>
      </c>
      <c r="E18" s="6">
        <f>SUM(E17/E16)</f>
        <v>4.316327912002043E-2</v>
      </c>
      <c r="F18" s="6">
        <f>SUM(F17/F16)</f>
        <v>5.6923315884583624E-2</v>
      </c>
      <c r="G18" s="6">
        <f>SUM(G17/G16)</f>
        <v>4.9792276532926984E-2</v>
      </c>
    </row>
    <row r="20" spans="2:7" x14ac:dyDescent="0.2">
      <c r="G20" s="9"/>
    </row>
    <row r="21" spans="2:7" x14ac:dyDescent="0.2">
      <c r="B21" s="5" t="s">
        <v>0</v>
      </c>
      <c r="C21" s="5" t="s">
        <v>1</v>
      </c>
      <c r="D21" s="5" t="s">
        <v>8</v>
      </c>
      <c r="E21" s="5" t="s">
        <v>9</v>
      </c>
      <c r="F21" s="5" t="s">
        <v>10</v>
      </c>
      <c r="G21" s="5" t="s">
        <v>20</v>
      </c>
    </row>
    <row r="22" spans="2:7" x14ac:dyDescent="0.2">
      <c r="B22" s="7" t="s">
        <v>21</v>
      </c>
      <c r="C22" s="7" t="s">
        <v>29</v>
      </c>
      <c r="D22" s="42">
        <v>21671743</v>
      </c>
      <c r="E22" s="4">
        <v>124779193</v>
      </c>
      <c r="F22" s="4">
        <v>37858357</v>
      </c>
      <c r="G22" s="2">
        <f>SUM(D22:F22)</f>
        <v>184309293</v>
      </c>
    </row>
    <row r="23" spans="2:7" x14ac:dyDescent="0.2">
      <c r="B23" s="7" t="s">
        <v>30</v>
      </c>
      <c r="C23" s="7" t="s">
        <v>76</v>
      </c>
      <c r="D23" s="1">
        <v>1792</v>
      </c>
      <c r="E23" s="1">
        <v>1297</v>
      </c>
      <c r="F23" s="1">
        <v>1122</v>
      </c>
      <c r="G23" s="1">
        <f>SUM(D23:F23)</f>
        <v>4211</v>
      </c>
    </row>
    <row r="26" spans="2:7" x14ac:dyDescent="0.2">
      <c r="G26" s="10"/>
    </row>
  </sheetData>
  <mergeCells count="1">
    <mergeCell ref="B2:E2"/>
  </mergeCells>
  <pageMargins left="0.75" right="0.75" top="1" bottom="1" header="0.5" footer="0.5"/>
  <pageSetup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topLeftCell="B1" workbookViewId="0">
      <selection activeCell="O20" sqref="O20"/>
    </sheetView>
  </sheetViews>
  <sheetFormatPr baseColWidth="10" defaultColWidth="8.83203125" defaultRowHeight="15" x14ac:dyDescent="0.2"/>
  <cols>
    <col min="1" max="1" width="32.83203125" style="81" customWidth="1"/>
    <col min="2" max="2" width="51.6640625" style="81" customWidth="1"/>
    <col min="3" max="3" width="16.6640625" style="81" customWidth="1"/>
    <col min="4" max="5" width="14.5" style="81" customWidth="1"/>
    <col min="6" max="6" width="14.1640625" style="81" customWidth="1"/>
    <col min="7" max="7" width="15.1640625" style="81" customWidth="1"/>
    <col min="8" max="8" width="12.83203125" style="81" bestFit="1" customWidth="1"/>
    <col min="9" max="9" width="10.5" style="81" bestFit="1" customWidth="1"/>
    <col min="10" max="10" width="9.33203125" style="81" bestFit="1" customWidth="1"/>
    <col min="11" max="14" width="8.83203125" style="81"/>
    <col min="15" max="15" width="12.5" style="81" customWidth="1"/>
    <col min="16" max="16384" width="8.83203125" style="81"/>
  </cols>
  <sheetData>
    <row r="1" spans="1:15" ht="19" x14ac:dyDescent="0.25">
      <c r="A1" s="80" t="s">
        <v>133</v>
      </c>
    </row>
    <row r="3" spans="1:15" ht="16" x14ac:dyDescent="0.2">
      <c r="A3" s="71" t="s">
        <v>0</v>
      </c>
      <c r="B3" s="71" t="s">
        <v>1</v>
      </c>
      <c r="C3" s="71" t="s">
        <v>8</v>
      </c>
      <c r="D3" s="71" t="s">
        <v>9</v>
      </c>
      <c r="E3" s="71" t="s">
        <v>10</v>
      </c>
      <c r="F3" s="71" t="s">
        <v>11</v>
      </c>
      <c r="G3" s="71" t="s">
        <v>12</v>
      </c>
      <c r="H3" s="71" t="s">
        <v>13</v>
      </c>
      <c r="I3" s="61" t="s">
        <v>14</v>
      </c>
      <c r="J3" s="61" t="s">
        <v>15</v>
      </c>
      <c r="K3" s="61" t="s">
        <v>16</v>
      </c>
      <c r="L3" s="61" t="s">
        <v>17</v>
      </c>
      <c r="M3" s="61" t="s">
        <v>18</v>
      </c>
      <c r="N3" s="61" t="s">
        <v>19</v>
      </c>
      <c r="O3" s="61" t="s">
        <v>121</v>
      </c>
    </row>
    <row r="4" spans="1:15" ht="16" x14ac:dyDescent="0.2">
      <c r="A4" s="214" t="s">
        <v>134</v>
      </c>
      <c r="B4" s="214" t="s">
        <v>135</v>
      </c>
      <c r="C4" s="215">
        <v>4721</v>
      </c>
      <c r="D4" s="215">
        <v>3907</v>
      </c>
      <c r="E4" s="215">
        <v>3732</v>
      </c>
      <c r="F4" s="215">
        <v>3670</v>
      </c>
      <c r="G4" s="215">
        <v>3245</v>
      </c>
      <c r="H4" s="215">
        <v>2810</v>
      </c>
      <c r="I4" s="97">
        <v>3491</v>
      </c>
      <c r="J4" s="82">
        <v>3841</v>
      </c>
      <c r="K4" s="82">
        <v>5262</v>
      </c>
      <c r="L4" s="82">
        <v>2627</v>
      </c>
      <c r="M4" s="82">
        <v>2630</v>
      </c>
      <c r="N4" s="82">
        <v>2399</v>
      </c>
      <c r="O4" s="168">
        <f>SUM(C4:N4)</f>
        <v>42335</v>
      </c>
    </row>
    <row r="5" spans="1:15" ht="16" x14ac:dyDescent="0.2">
      <c r="A5" s="70" t="s">
        <v>177</v>
      </c>
      <c r="B5" s="98" t="s">
        <v>183</v>
      </c>
      <c r="C5" s="215">
        <v>315</v>
      </c>
      <c r="D5" s="215">
        <v>1338</v>
      </c>
      <c r="E5" s="215">
        <v>475</v>
      </c>
      <c r="F5" s="215">
        <v>178</v>
      </c>
      <c r="G5" s="215">
        <v>118</v>
      </c>
      <c r="H5" s="215">
        <v>125</v>
      </c>
      <c r="I5" s="97">
        <v>376</v>
      </c>
      <c r="J5" s="82">
        <v>99</v>
      </c>
      <c r="K5" s="82">
        <v>111</v>
      </c>
      <c r="L5" s="82">
        <v>110</v>
      </c>
      <c r="M5" s="82">
        <v>538</v>
      </c>
      <c r="N5" s="82">
        <v>584</v>
      </c>
      <c r="O5" s="168">
        <f>SUM(C5:N5)</f>
        <v>4367</v>
      </c>
    </row>
    <row r="6" spans="1:15" ht="16" x14ac:dyDescent="0.2">
      <c r="A6" s="70" t="s">
        <v>178</v>
      </c>
      <c r="B6" s="98" t="s">
        <v>183</v>
      </c>
      <c r="C6" s="215"/>
      <c r="D6" s="215"/>
      <c r="E6" s="215"/>
      <c r="F6" s="215">
        <v>1</v>
      </c>
      <c r="G6" s="215"/>
      <c r="H6" s="215"/>
      <c r="I6" s="97">
        <v>1</v>
      </c>
      <c r="J6" s="82"/>
      <c r="K6" s="82">
        <v>1</v>
      </c>
      <c r="L6" s="82">
        <v>0</v>
      </c>
      <c r="M6" s="82"/>
      <c r="N6" s="82"/>
      <c r="O6" s="168">
        <f>SUM(C6:N6)</f>
        <v>3</v>
      </c>
    </row>
    <row r="7" spans="1:15" ht="16" x14ac:dyDescent="0.2">
      <c r="A7" s="216" t="s">
        <v>136</v>
      </c>
      <c r="B7" s="214" t="s">
        <v>137</v>
      </c>
      <c r="C7" s="215"/>
      <c r="D7" s="215"/>
      <c r="E7" s="215"/>
      <c r="F7" s="215"/>
      <c r="G7" s="215"/>
      <c r="H7" s="215"/>
      <c r="I7" s="97"/>
      <c r="J7" s="82"/>
      <c r="K7" s="82"/>
      <c r="L7" s="82"/>
      <c r="M7" s="82"/>
      <c r="N7" s="82"/>
      <c r="O7" s="169"/>
    </row>
    <row r="8" spans="1:15" ht="16" x14ac:dyDescent="0.2">
      <c r="A8" s="217" t="s">
        <v>32</v>
      </c>
      <c r="B8" s="217" t="s">
        <v>3</v>
      </c>
      <c r="C8" s="218"/>
      <c r="D8" s="218"/>
      <c r="E8" s="218"/>
      <c r="F8" s="218"/>
      <c r="G8" s="218">
        <v>42000</v>
      </c>
      <c r="H8" s="218"/>
      <c r="I8" s="97"/>
      <c r="J8" s="82"/>
      <c r="K8" s="82"/>
      <c r="L8" s="82"/>
      <c r="M8" s="82"/>
      <c r="N8" s="82"/>
      <c r="O8" s="168">
        <f>SUM(C8:N8)</f>
        <v>42000</v>
      </c>
    </row>
    <row r="9" spans="1:15" ht="16" x14ac:dyDescent="0.2">
      <c r="A9" s="217" t="s">
        <v>138</v>
      </c>
      <c r="B9" s="217" t="s">
        <v>83</v>
      </c>
      <c r="C9" s="218">
        <v>0</v>
      </c>
      <c r="D9" s="218">
        <v>35</v>
      </c>
      <c r="E9" s="218">
        <v>155</v>
      </c>
      <c r="F9" s="218">
        <v>62</v>
      </c>
      <c r="G9" s="218">
        <v>0</v>
      </c>
      <c r="H9" s="218">
        <v>124</v>
      </c>
      <c r="I9" s="97">
        <v>236</v>
      </c>
      <c r="J9" s="82"/>
      <c r="K9" s="82">
        <v>324</v>
      </c>
      <c r="L9" s="82"/>
      <c r="M9" s="82">
        <v>31</v>
      </c>
      <c r="N9" s="82">
        <v>1040</v>
      </c>
      <c r="O9" s="168">
        <f>SUM(C9:N9)</f>
        <v>2007</v>
      </c>
    </row>
    <row r="10" spans="1:15" ht="16" x14ac:dyDescent="0.2">
      <c r="A10" s="219" t="s">
        <v>139</v>
      </c>
      <c r="B10" s="219" t="s">
        <v>84</v>
      </c>
      <c r="C10" s="218"/>
      <c r="D10" s="218"/>
      <c r="E10" s="218"/>
      <c r="F10" s="218"/>
      <c r="G10" s="218"/>
      <c r="H10" s="218"/>
      <c r="I10" s="97"/>
      <c r="J10" s="82"/>
      <c r="K10" s="82"/>
      <c r="L10" s="82"/>
      <c r="M10" s="82"/>
      <c r="N10" s="82"/>
      <c r="O10" s="169"/>
    </row>
    <row r="11" spans="1:15" ht="16" x14ac:dyDescent="0.2">
      <c r="A11" s="217" t="s">
        <v>140</v>
      </c>
      <c r="B11" s="217" t="s">
        <v>141</v>
      </c>
      <c r="C11" s="218"/>
      <c r="D11" s="218"/>
      <c r="E11" s="218"/>
      <c r="F11" s="218"/>
      <c r="G11" s="218"/>
      <c r="H11" s="218"/>
      <c r="I11" s="97"/>
      <c r="J11" s="82"/>
      <c r="K11" s="82"/>
      <c r="L11" s="82"/>
      <c r="M11" s="82"/>
      <c r="N11" s="82"/>
      <c r="O11" s="169"/>
    </row>
    <row r="12" spans="1:15" ht="16" x14ac:dyDescent="0.2">
      <c r="A12" s="214" t="s">
        <v>142</v>
      </c>
      <c r="B12" s="214" t="s">
        <v>143</v>
      </c>
      <c r="C12" s="215">
        <v>209</v>
      </c>
      <c r="D12" s="215">
        <v>220</v>
      </c>
      <c r="E12" s="215">
        <v>244</v>
      </c>
      <c r="F12" s="215">
        <v>476</v>
      </c>
      <c r="G12" s="215">
        <v>154</v>
      </c>
      <c r="H12" s="215">
        <v>204</v>
      </c>
      <c r="I12" s="97">
        <v>487</v>
      </c>
      <c r="J12" s="82">
        <v>271</v>
      </c>
      <c r="K12" s="82">
        <v>220</v>
      </c>
      <c r="L12" s="82">
        <v>153</v>
      </c>
      <c r="M12" s="82">
        <v>171</v>
      </c>
      <c r="N12" s="82">
        <v>177</v>
      </c>
      <c r="O12" s="168">
        <f>SUM(C12:N12)</f>
        <v>2986</v>
      </c>
    </row>
    <row r="13" spans="1:15" ht="16" x14ac:dyDescent="0.2">
      <c r="A13" s="214" t="s">
        <v>144</v>
      </c>
      <c r="B13" s="214" t="s">
        <v>143</v>
      </c>
      <c r="C13" s="215">
        <v>27</v>
      </c>
      <c r="D13" s="215">
        <v>44</v>
      </c>
      <c r="E13" s="215">
        <v>18</v>
      </c>
      <c r="F13" s="215">
        <v>68</v>
      </c>
      <c r="G13" s="215">
        <v>55</v>
      </c>
      <c r="H13" s="215">
        <v>163</v>
      </c>
      <c r="I13" s="97">
        <v>27</v>
      </c>
      <c r="J13" s="82">
        <v>29</v>
      </c>
      <c r="K13" s="82">
        <v>34</v>
      </c>
      <c r="L13" s="82">
        <v>110</v>
      </c>
      <c r="M13" s="82">
        <v>85</v>
      </c>
      <c r="N13" s="82">
        <v>65</v>
      </c>
      <c r="O13" s="168">
        <f>SUM(C13:N13)</f>
        <v>725</v>
      </c>
    </row>
    <row r="14" spans="1:15" ht="17" thickBot="1" x14ac:dyDescent="0.25">
      <c r="A14" s="220" t="s">
        <v>145</v>
      </c>
      <c r="B14" s="220" t="s">
        <v>143</v>
      </c>
      <c r="C14" s="221">
        <v>15</v>
      </c>
      <c r="D14" s="221">
        <v>7</v>
      </c>
      <c r="E14" s="221">
        <v>19</v>
      </c>
      <c r="F14" s="221">
        <v>15</v>
      </c>
      <c r="G14" s="221">
        <v>37</v>
      </c>
      <c r="H14" s="221">
        <v>18</v>
      </c>
      <c r="I14" s="99">
        <v>10</v>
      </c>
      <c r="J14" s="83">
        <v>20</v>
      </c>
      <c r="K14" s="83">
        <v>41</v>
      </c>
      <c r="L14" s="83">
        <v>5</v>
      </c>
      <c r="M14" s="83">
        <v>11</v>
      </c>
      <c r="N14" s="83">
        <v>13</v>
      </c>
      <c r="O14" s="170">
        <f>SUM(C14:N14)</f>
        <v>211</v>
      </c>
    </row>
    <row r="15" spans="1:15" ht="16" x14ac:dyDescent="0.2">
      <c r="A15" s="66" t="s">
        <v>26</v>
      </c>
      <c r="B15" s="66" t="s">
        <v>5</v>
      </c>
      <c r="C15" s="72">
        <f>SUM(C4:C14)</f>
        <v>5287</v>
      </c>
      <c r="D15" s="72">
        <f t="shared" ref="D15:N15" si="0">SUM(D4:D14)</f>
        <v>5551</v>
      </c>
      <c r="E15" s="72">
        <f t="shared" si="0"/>
        <v>4643</v>
      </c>
      <c r="F15" s="72">
        <f t="shared" si="0"/>
        <v>4470</v>
      </c>
      <c r="G15" s="72">
        <f t="shared" si="0"/>
        <v>45609</v>
      </c>
      <c r="H15" s="72">
        <f t="shared" si="0"/>
        <v>3444</v>
      </c>
      <c r="I15" s="72">
        <f t="shared" si="0"/>
        <v>4628</v>
      </c>
      <c r="J15" s="72">
        <f t="shared" si="0"/>
        <v>4260</v>
      </c>
      <c r="K15" s="72">
        <f t="shared" si="0"/>
        <v>5993</v>
      </c>
      <c r="L15" s="72">
        <f t="shared" si="0"/>
        <v>3005</v>
      </c>
      <c r="M15" s="72">
        <f t="shared" si="0"/>
        <v>3466</v>
      </c>
      <c r="N15" s="72">
        <f t="shared" si="0"/>
        <v>4278</v>
      </c>
      <c r="O15" s="171">
        <f>SUM(C15:N15)</f>
        <v>94634</v>
      </c>
    </row>
    <row r="16" spans="1:15" ht="16" x14ac:dyDescent="0.2">
      <c r="A16" s="73"/>
      <c r="B16" s="73"/>
      <c r="C16" s="74"/>
      <c r="D16" s="74"/>
      <c r="E16" s="74"/>
      <c r="F16" s="74"/>
      <c r="G16" s="74"/>
      <c r="H16" s="74"/>
      <c r="I16" s="100"/>
      <c r="J16" s="85"/>
      <c r="K16" s="85"/>
      <c r="L16" s="85"/>
      <c r="M16" s="85"/>
      <c r="N16" s="85"/>
      <c r="O16" s="85"/>
    </row>
    <row r="17" spans="1:15" x14ac:dyDescent="0.2">
      <c r="I17" s="89"/>
    </row>
    <row r="18" spans="1:15" ht="16" x14ac:dyDescent="0.2">
      <c r="A18" s="68" t="s">
        <v>0</v>
      </c>
      <c r="B18" s="68" t="s">
        <v>1</v>
      </c>
      <c r="C18" s="68" t="s">
        <v>8</v>
      </c>
      <c r="D18" s="75" t="s">
        <v>9</v>
      </c>
      <c r="E18" s="68" t="s">
        <v>10</v>
      </c>
      <c r="F18" s="68" t="s">
        <v>11</v>
      </c>
      <c r="G18" s="68" t="s">
        <v>12</v>
      </c>
      <c r="H18" s="68" t="s">
        <v>13</v>
      </c>
      <c r="I18" s="68" t="s">
        <v>14</v>
      </c>
      <c r="J18" s="68" t="s">
        <v>15</v>
      </c>
      <c r="K18" s="68" t="s">
        <v>16</v>
      </c>
      <c r="L18" s="68" t="s">
        <v>17</v>
      </c>
      <c r="M18" s="68" t="s">
        <v>18</v>
      </c>
      <c r="N18" s="68" t="s">
        <v>19</v>
      </c>
      <c r="O18" s="61" t="s">
        <v>121</v>
      </c>
    </row>
    <row r="19" spans="1:15" s="173" customFormat="1" ht="16" x14ac:dyDescent="0.2">
      <c r="A19" s="77" t="s">
        <v>146</v>
      </c>
      <c r="B19" s="77" t="s">
        <v>147</v>
      </c>
      <c r="C19" s="222">
        <v>1068821</v>
      </c>
      <c r="D19" s="77"/>
      <c r="E19" s="77">
        <v>3602021</v>
      </c>
      <c r="F19" s="77">
        <v>1111904</v>
      </c>
      <c r="G19" s="223">
        <v>1218348</v>
      </c>
      <c r="H19" s="223">
        <v>7044459</v>
      </c>
      <c r="I19" s="108">
        <v>13257014</v>
      </c>
      <c r="J19" s="101">
        <v>3413065</v>
      </c>
      <c r="K19" s="101">
        <v>6041417</v>
      </c>
      <c r="L19" s="101">
        <v>9888199</v>
      </c>
      <c r="M19" s="101">
        <v>2783026</v>
      </c>
      <c r="N19" s="101">
        <v>989729</v>
      </c>
      <c r="O19" s="172">
        <f>SUM(C19:N19)</f>
        <v>50418003</v>
      </c>
    </row>
    <row r="20" spans="1:15" s="177" customFormat="1" ht="16" x14ac:dyDescent="0.2">
      <c r="A20" s="174" t="s">
        <v>148</v>
      </c>
      <c r="B20" s="174" t="s">
        <v>149</v>
      </c>
      <c r="C20" s="175">
        <v>124400</v>
      </c>
      <c r="D20" s="102"/>
      <c r="E20" s="102">
        <v>108300</v>
      </c>
      <c r="F20" s="102">
        <v>83600</v>
      </c>
      <c r="G20" s="102">
        <v>126200</v>
      </c>
      <c r="H20" s="102">
        <v>86500</v>
      </c>
      <c r="I20" s="109">
        <v>263500</v>
      </c>
      <c r="J20" s="102">
        <v>210700</v>
      </c>
      <c r="K20" s="102">
        <v>247400</v>
      </c>
      <c r="L20" s="102">
        <v>302200</v>
      </c>
      <c r="M20" s="102">
        <v>225200</v>
      </c>
      <c r="N20" s="102">
        <v>62500</v>
      </c>
      <c r="O20" s="176">
        <f>SUM(C20:N20)</f>
        <v>1840500</v>
      </c>
    </row>
    <row r="21" spans="1:15" ht="16" x14ac:dyDescent="0.2">
      <c r="A21" s="79"/>
      <c r="B21" s="79"/>
      <c r="C21" s="87"/>
      <c r="D21" s="87"/>
      <c r="E21" s="87"/>
      <c r="F21" s="87"/>
      <c r="G21" s="87"/>
    </row>
    <row r="22" spans="1:15" ht="16" x14ac:dyDescent="0.2">
      <c r="A22" s="79" t="s">
        <v>150</v>
      </c>
    </row>
    <row r="23" spans="1:15" ht="16" x14ac:dyDescent="0.2">
      <c r="A23" s="79" t="s">
        <v>151</v>
      </c>
    </row>
    <row r="25" spans="1:15" ht="16" x14ac:dyDescent="0.2">
      <c r="A25" s="134" t="s">
        <v>242</v>
      </c>
    </row>
  </sheetData>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topLeftCell="B1" workbookViewId="0">
      <selection activeCell="B15" sqref="A15:XFD15"/>
    </sheetView>
  </sheetViews>
  <sheetFormatPr baseColWidth="10" defaultColWidth="8.83203125" defaultRowHeight="15" x14ac:dyDescent="0.2"/>
  <cols>
    <col min="1" max="1" width="32.83203125" style="81" customWidth="1"/>
    <col min="2" max="2" width="51.6640625" style="81" customWidth="1"/>
    <col min="3" max="3" width="16.6640625" style="81" customWidth="1"/>
    <col min="4" max="5" width="14.5" style="81" customWidth="1"/>
    <col min="6" max="6" width="14.1640625" style="81" customWidth="1"/>
    <col min="7" max="7" width="15.1640625" style="81" customWidth="1"/>
    <col min="8" max="8" width="12.83203125" style="81" bestFit="1" customWidth="1"/>
    <col min="9" max="9" width="10.5" style="81" bestFit="1" customWidth="1"/>
    <col min="10" max="10" width="9.33203125" style="81" bestFit="1" customWidth="1"/>
    <col min="11" max="14" width="8.83203125" style="81"/>
    <col min="15" max="15" width="12.5" style="81" customWidth="1"/>
    <col min="16" max="16384" width="8.83203125" style="81"/>
  </cols>
  <sheetData>
    <row r="1" spans="1:15" ht="19" x14ac:dyDescent="0.25">
      <c r="A1" s="80" t="s">
        <v>247</v>
      </c>
    </row>
    <row r="3" spans="1:15" ht="16" x14ac:dyDescent="0.2">
      <c r="A3" s="71" t="s">
        <v>0</v>
      </c>
      <c r="B3" s="71" t="s">
        <v>1</v>
      </c>
      <c r="C3" s="71" t="s">
        <v>8</v>
      </c>
      <c r="D3" s="71" t="s">
        <v>9</v>
      </c>
      <c r="E3" s="71" t="s">
        <v>10</v>
      </c>
      <c r="F3" s="71" t="s">
        <v>11</v>
      </c>
      <c r="G3" s="71" t="s">
        <v>12</v>
      </c>
      <c r="H3" s="71" t="s">
        <v>152</v>
      </c>
      <c r="I3" s="61" t="s">
        <v>14</v>
      </c>
      <c r="J3" s="61" t="s">
        <v>15</v>
      </c>
      <c r="K3" s="61" t="s">
        <v>16</v>
      </c>
      <c r="L3" s="61" t="s">
        <v>17</v>
      </c>
      <c r="M3" s="61" t="s">
        <v>18</v>
      </c>
      <c r="N3" s="61" t="s">
        <v>19</v>
      </c>
      <c r="O3" s="61" t="s">
        <v>121</v>
      </c>
    </row>
    <row r="4" spans="1:15" ht="16" x14ac:dyDescent="0.2">
      <c r="A4" s="214" t="s">
        <v>153</v>
      </c>
      <c r="B4" s="214" t="s">
        <v>154</v>
      </c>
      <c r="C4" s="215">
        <v>1700</v>
      </c>
      <c r="D4" s="215">
        <v>1500</v>
      </c>
      <c r="E4" s="215">
        <v>2515</v>
      </c>
      <c r="F4" s="215">
        <v>7459</v>
      </c>
      <c r="G4" s="215">
        <v>6334</v>
      </c>
      <c r="H4" s="224">
        <v>5549</v>
      </c>
      <c r="I4" s="97">
        <v>5818</v>
      </c>
      <c r="J4" s="82">
        <v>5577</v>
      </c>
      <c r="K4" s="82">
        <v>5935</v>
      </c>
      <c r="L4" s="82">
        <v>4448</v>
      </c>
      <c r="M4" s="82">
        <v>6050</v>
      </c>
      <c r="N4" s="82">
        <v>6000</v>
      </c>
      <c r="O4" s="168">
        <v>58885</v>
      </c>
    </row>
    <row r="5" spans="1:15" ht="16" x14ac:dyDescent="0.2">
      <c r="A5" s="70"/>
      <c r="B5" s="98" t="s">
        <v>155</v>
      </c>
      <c r="C5" s="215">
        <v>1349</v>
      </c>
      <c r="D5" s="215">
        <v>1361</v>
      </c>
      <c r="E5" s="215">
        <v>1615</v>
      </c>
      <c r="F5" s="215">
        <v>2350</v>
      </c>
      <c r="G5" s="215">
        <v>3278</v>
      </c>
      <c r="H5" s="224">
        <v>3270</v>
      </c>
      <c r="I5" s="97">
        <v>3755</v>
      </c>
      <c r="J5" s="82">
        <v>2895</v>
      </c>
      <c r="K5" s="82">
        <v>3152</v>
      </c>
      <c r="L5" s="82">
        <v>3703</v>
      </c>
      <c r="M5" s="82">
        <v>3813</v>
      </c>
      <c r="N5" s="82">
        <v>3780</v>
      </c>
      <c r="O5" s="168">
        <v>34321</v>
      </c>
    </row>
    <row r="6" spans="1:15" ht="16" x14ac:dyDescent="0.2">
      <c r="A6" s="70" t="s">
        <v>177</v>
      </c>
      <c r="B6" s="98" t="s">
        <v>183</v>
      </c>
      <c r="C6" s="215">
        <v>37</v>
      </c>
      <c r="D6" s="215">
        <v>134</v>
      </c>
      <c r="E6" s="215">
        <v>61</v>
      </c>
      <c r="F6" s="215">
        <v>28</v>
      </c>
      <c r="G6" s="215">
        <v>32</v>
      </c>
      <c r="H6" s="224">
        <v>33</v>
      </c>
      <c r="I6" s="97">
        <v>44</v>
      </c>
      <c r="J6" s="82">
        <v>36</v>
      </c>
      <c r="K6" s="82">
        <v>46</v>
      </c>
      <c r="L6" s="82">
        <v>65</v>
      </c>
      <c r="M6" s="101">
        <v>2420</v>
      </c>
      <c r="N6" s="101">
        <v>2697</v>
      </c>
      <c r="O6" s="168">
        <v>5633</v>
      </c>
    </row>
    <row r="7" spans="1:15" ht="16" x14ac:dyDescent="0.2">
      <c r="A7" s="216" t="s">
        <v>178</v>
      </c>
      <c r="B7" s="214" t="s">
        <v>183</v>
      </c>
      <c r="C7" s="215"/>
      <c r="D7" s="215"/>
      <c r="E7" s="215"/>
      <c r="F7" s="215"/>
      <c r="G7" s="215"/>
      <c r="H7" s="224">
        <v>1</v>
      </c>
      <c r="I7" s="97"/>
      <c r="J7" s="82">
        <v>1</v>
      </c>
      <c r="K7" s="82"/>
      <c r="L7" s="82">
        <v>0</v>
      </c>
      <c r="M7" s="82"/>
      <c r="N7" s="82"/>
      <c r="O7" s="168">
        <v>2</v>
      </c>
    </row>
    <row r="8" spans="1:15" ht="16" x14ac:dyDescent="0.2">
      <c r="A8" s="217" t="s">
        <v>136</v>
      </c>
      <c r="B8" s="217" t="s">
        <v>156</v>
      </c>
      <c r="C8" s="218"/>
      <c r="D8" s="218">
        <v>1500000</v>
      </c>
      <c r="E8" s="218"/>
      <c r="F8" s="218"/>
      <c r="G8" s="218"/>
      <c r="H8" s="225"/>
      <c r="I8" s="97"/>
      <c r="J8" s="82"/>
      <c r="K8" s="82"/>
      <c r="L8" s="82"/>
      <c r="M8" s="82"/>
      <c r="N8" s="82"/>
      <c r="O8" s="168">
        <v>1500000</v>
      </c>
    </row>
    <row r="9" spans="1:15" ht="16" x14ac:dyDescent="0.2">
      <c r="A9" s="217" t="s">
        <v>32</v>
      </c>
      <c r="B9" s="217" t="s">
        <v>157</v>
      </c>
      <c r="C9" s="218"/>
      <c r="D9" s="218"/>
      <c r="E9" s="218"/>
      <c r="F9" s="218"/>
      <c r="G9" s="218"/>
      <c r="H9" s="225"/>
      <c r="I9" s="97"/>
      <c r="J9" s="82"/>
      <c r="K9" s="82"/>
      <c r="L9" s="82"/>
      <c r="M9" s="82"/>
      <c r="N9" s="82"/>
      <c r="O9" s="169"/>
    </row>
    <row r="10" spans="1:15" ht="16" x14ac:dyDescent="0.2">
      <c r="A10" s="219" t="s">
        <v>158</v>
      </c>
      <c r="B10" s="219" t="s">
        <v>83</v>
      </c>
      <c r="C10" s="218"/>
      <c r="D10" s="218"/>
      <c r="E10" s="218"/>
      <c r="F10" s="218"/>
      <c r="G10" s="218"/>
      <c r="H10" s="225"/>
      <c r="I10" s="97">
        <v>348</v>
      </c>
      <c r="J10" s="82">
        <v>1107</v>
      </c>
      <c r="K10" s="82">
        <v>169</v>
      </c>
      <c r="L10" s="82">
        <v>34</v>
      </c>
      <c r="M10" s="82">
        <v>130</v>
      </c>
      <c r="N10" s="82">
        <v>17</v>
      </c>
      <c r="O10" s="168">
        <v>1805</v>
      </c>
    </row>
    <row r="11" spans="1:15" ht="16" x14ac:dyDescent="0.2">
      <c r="A11" s="217" t="s">
        <v>159</v>
      </c>
      <c r="B11" s="217" t="s">
        <v>84</v>
      </c>
      <c r="C11" s="218"/>
      <c r="D11" s="218"/>
      <c r="E11" s="218"/>
      <c r="F11" s="218"/>
      <c r="G11" s="218"/>
      <c r="H11" s="225"/>
      <c r="I11" s="97"/>
      <c r="J11" s="82"/>
      <c r="K11" s="82"/>
      <c r="L11" s="82"/>
      <c r="M11" s="82"/>
      <c r="N11" s="82"/>
      <c r="O11" s="169"/>
    </row>
    <row r="12" spans="1:15" ht="16" x14ac:dyDescent="0.2">
      <c r="A12" s="214" t="s">
        <v>140</v>
      </c>
      <c r="B12" s="214" t="s">
        <v>141</v>
      </c>
      <c r="C12" s="215">
        <v>25000</v>
      </c>
      <c r="D12" s="215">
        <v>24900</v>
      </c>
      <c r="E12" s="215"/>
      <c r="F12" s="215"/>
      <c r="G12" s="215">
        <v>50000</v>
      </c>
      <c r="H12" s="224">
        <v>18000</v>
      </c>
      <c r="I12" s="97"/>
      <c r="J12" s="82"/>
      <c r="K12" s="82"/>
      <c r="L12" s="82"/>
      <c r="M12" s="82"/>
      <c r="N12" s="82"/>
      <c r="O12" s="168">
        <v>117900</v>
      </c>
    </row>
    <row r="13" spans="1:15" ht="16" x14ac:dyDescent="0.2">
      <c r="A13" s="214" t="s">
        <v>142</v>
      </c>
      <c r="B13" s="214" t="s">
        <v>160</v>
      </c>
      <c r="C13" s="215">
        <v>529</v>
      </c>
      <c r="D13" s="215">
        <v>646</v>
      </c>
      <c r="E13" s="215">
        <v>936</v>
      </c>
      <c r="F13" s="215">
        <v>475</v>
      </c>
      <c r="G13" s="215">
        <v>458</v>
      </c>
      <c r="H13" s="224">
        <v>449</v>
      </c>
      <c r="I13" s="97">
        <v>947</v>
      </c>
      <c r="J13" s="82">
        <v>656</v>
      </c>
      <c r="K13" s="82">
        <v>2168</v>
      </c>
      <c r="L13" s="82">
        <v>582</v>
      </c>
      <c r="M13" s="82">
        <v>203</v>
      </c>
      <c r="N13" s="82">
        <v>149</v>
      </c>
      <c r="O13" s="168">
        <v>8198</v>
      </c>
    </row>
    <row r="14" spans="1:15" ht="17" thickBot="1" x14ac:dyDescent="0.25">
      <c r="A14" s="220" t="s">
        <v>161</v>
      </c>
      <c r="B14" s="220" t="s">
        <v>160</v>
      </c>
      <c r="C14" s="221">
        <v>47</v>
      </c>
      <c r="D14" s="221">
        <v>121</v>
      </c>
      <c r="E14" s="221">
        <v>55</v>
      </c>
      <c r="F14" s="221">
        <v>134</v>
      </c>
      <c r="G14" s="221">
        <v>57</v>
      </c>
      <c r="H14" s="226">
        <v>6</v>
      </c>
      <c r="I14" s="99">
        <v>150</v>
      </c>
      <c r="J14" s="83">
        <v>17</v>
      </c>
      <c r="K14" s="83">
        <v>11</v>
      </c>
      <c r="L14" s="83">
        <v>87</v>
      </c>
      <c r="M14" s="83">
        <v>16</v>
      </c>
      <c r="N14" s="83">
        <v>25</v>
      </c>
      <c r="O14" s="170">
        <v>726</v>
      </c>
    </row>
    <row r="15" spans="1:15" ht="16" x14ac:dyDescent="0.2">
      <c r="A15" s="66" t="s">
        <v>145</v>
      </c>
      <c r="B15" s="66" t="s">
        <v>160</v>
      </c>
      <c r="C15" s="72">
        <v>45</v>
      </c>
      <c r="D15" s="72">
        <v>28</v>
      </c>
      <c r="E15" s="72">
        <v>19</v>
      </c>
      <c r="F15" s="72">
        <v>25</v>
      </c>
      <c r="G15" s="72">
        <v>20</v>
      </c>
      <c r="H15" s="227">
        <v>19</v>
      </c>
      <c r="I15" s="228">
        <v>38</v>
      </c>
      <c r="J15" s="228">
        <v>31</v>
      </c>
      <c r="K15" s="228">
        <v>60</v>
      </c>
      <c r="L15" s="228">
        <v>13</v>
      </c>
      <c r="M15" s="228">
        <v>18</v>
      </c>
      <c r="N15" s="228">
        <v>45</v>
      </c>
      <c r="O15" s="171">
        <v>361</v>
      </c>
    </row>
    <row r="16" spans="1:15" ht="16" x14ac:dyDescent="0.2">
      <c r="A16" s="73" t="s">
        <v>26</v>
      </c>
      <c r="B16" s="73" t="s">
        <v>5</v>
      </c>
      <c r="C16" s="74">
        <v>28707</v>
      </c>
      <c r="D16" s="74">
        <v>1528690</v>
      </c>
      <c r="E16" s="74">
        <v>5201</v>
      </c>
      <c r="F16" s="74">
        <v>10471</v>
      </c>
      <c r="G16" s="74">
        <v>60179</v>
      </c>
      <c r="H16" s="74">
        <v>27327</v>
      </c>
      <c r="I16" s="229">
        <v>11100</v>
      </c>
      <c r="J16" s="95">
        <v>10320</v>
      </c>
      <c r="K16" s="95">
        <v>11541</v>
      </c>
      <c r="L16" s="95">
        <v>8932</v>
      </c>
      <c r="M16" s="95">
        <v>12650</v>
      </c>
      <c r="N16" s="95">
        <v>12713</v>
      </c>
      <c r="O16" s="230">
        <v>1727831</v>
      </c>
    </row>
    <row r="17" spans="1:15" x14ac:dyDescent="0.2">
      <c r="C17" s="231"/>
      <c r="D17" s="231"/>
      <c r="E17" s="231"/>
      <c r="F17" s="231"/>
      <c r="G17" s="231"/>
      <c r="I17" s="89"/>
    </row>
    <row r="18" spans="1:15" ht="16" x14ac:dyDescent="0.2">
      <c r="A18" s="68"/>
      <c r="B18" s="68"/>
      <c r="C18" s="68"/>
      <c r="D18" s="75"/>
      <c r="E18" s="68"/>
      <c r="F18" s="68"/>
      <c r="G18" s="68"/>
      <c r="H18" s="68"/>
      <c r="I18" s="68"/>
      <c r="J18" s="68"/>
      <c r="K18" s="68"/>
      <c r="L18" s="68"/>
      <c r="M18" s="68"/>
      <c r="N18" s="68"/>
      <c r="O18" s="61"/>
    </row>
    <row r="19" spans="1:15" s="173" customFormat="1" ht="16" x14ac:dyDescent="0.2">
      <c r="A19" s="76" t="s">
        <v>0</v>
      </c>
      <c r="B19" s="76" t="s">
        <v>1</v>
      </c>
      <c r="C19" s="232" t="s">
        <v>8</v>
      </c>
      <c r="D19" s="76" t="s">
        <v>9</v>
      </c>
      <c r="E19" s="76" t="s">
        <v>10</v>
      </c>
      <c r="F19" s="76" t="s">
        <v>11</v>
      </c>
      <c r="G19" s="233" t="s">
        <v>12</v>
      </c>
      <c r="H19" s="233" t="s">
        <v>13</v>
      </c>
      <c r="I19" s="234" t="s">
        <v>14</v>
      </c>
      <c r="J19" s="82" t="s">
        <v>15</v>
      </c>
      <c r="K19" s="82" t="s">
        <v>16</v>
      </c>
      <c r="L19" s="82" t="s">
        <v>17</v>
      </c>
      <c r="M19" s="82" t="s">
        <v>18</v>
      </c>
      <c r="N19" s="82" t="s">
        <v>19</v>
      </c>
      <c r="O19" s="169" t="s">
        <v>121</v>
      </c>
    </row>
    <row r="20" spans="1:15" s="177" customFormat="1" ht="16" x14ac:dyDescent="0.2">
      <c r="A20" s="235" t="s">
        <v>162</v>
      </c>
      <c r="B20" s="235" t="s">
        <v>147</v>
      </c>
      <c r="C20" s="236">
        <v>1548200</v>
      </c>
      <c r="D20" s="101">
        <v>1079320</v>
      </c>
      <c r="E20" s="101">
        <v>150150</v>
      </c>
      <c r="F20" s="101">
        <v>627200</v>
      </c>
      <c r="G20" s="101">
        <v>200800</v>
      </c>
      <c r="H20" s="101">
        <v>235000</v>
      </c>
      <c r="I20" s="108">
        <v>1441100</v>
      </c>
      <c r="J20" s="101">
        <v>1856500</v>
      </c>
      <c r="K20" s="101">
        <v>1504800</v>
      </c>
      <c r="L20" s="101">
        <v>668900</v>
      </c>
      <c r="M20" s="101">
        <v>164100</v>
      </c>
      <c r="N20" s="101">
        <v>3394601</v>
      </c>
      <c r="O20" s="172">
        <v>12870671</v>
      </c>
    </row>
    <row r="21" spans="1:15" ht="16" x14ac:dyDescent="0.2">
      <c r="A21" s="237" t="s">
        <v>148</v>
      </c>
      <c r="B21" s="237" t="s">
        <v>149</v>
      </c>
      <c r="C21" s="238">
        <v>144700</v>
      </c>
      <c r="D21" s="238">
        <v>400400</v>
      </c>
      <c r="E21" s="238">
        <v>423700</v>
      </c>
      <c r="F21" s="238">
        <v>526500</v>
      </c>
      <c r="G21" s="238">
        <v>732000</v>
      </c>
      <c r="H21" s="177">
        <v>153400</v>
      </c>
      <c r="I21" s="177">
        <v>29300</v>
      </c>
      <c r="J21" s="177">
        <v>57200</v>
      </c>
      <c r="K21" s="177">
        <v>33700</v>
      </c>
      <c r="L21" s="177">
        <v>21500</v>
      </c>
      <c r="M21" s="177">
        <v>31400</v>
      </c>
      <c r="N21" s="177">
        <v>101900</v>
      </c>
      <c r="O21" s="177">
        <v>2655700</v>
      </c>
    </row>
    <row r="22" spans="1:15" ht="16" x14ac:dyDescent="0.2">
      <c r="A22" s="79"/>
    </row>
    <row r="23" spans="1:15" ht="16" x14ac:dyDescent="0.2">
      <c r="A23" s="79"/>
    </row>
    <row r="24" spans="1:15" x14ac:dyDescent="0.2">
      <c r="A24" s="81" t="s">
        <v>163</v>
      </c>
    </row>
    <row r="25" spans="1:15" ht="16" x14ac:dyDescent="0.2">
      <c r="A25" s="134" t="s">
        <v>164</v>
      </c>
    </row>
    <row r="26" spans="1:15" x14ac:dyDescent="0.2">
      <c r="A26" s="81" t="s">
        <v>165</v>
      </c>
    </row>
  </sheetData>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B1" workbookViewId="0">
      <selection activeCell="B1" sqref="A1:XFD1048576"/>
    </sheetView>
  </sheetViews>
  <sheetFormatPr baseColWidth="10" defaultColWidth="8.83203125" defaultRowHeight="15" x14ac:dyDescent="0.2"/>
  <cols>
    <col min="1" max="1" width="33" style="81" customWidth="1"/>
    <col min="2" max="2" width="53.5" style="81" bestFit="1" customWidth="1"/>
    <col min="3" max="4" width="12.83203125" style="81" customWidth="1"/>
    <col min="5" max="5" width="11.6640625" style="81" bestFit="1" customWidth="1"/>
    <col min="6" max="6" width="10.1640625" style="81" bestFit="1" customWidth="1"/>
    <col min="7" max="8" width="11.5" style="81" bestFit="1" customWidth="1"/>
    <col min="9" max="9" width="8.5" style="81" bestFit="1" customWidth="1"/>
    <col min="10" max="10" width="9.6640625" style="81" bestFit="1" customWidth="1"/>
    <col min="11" max="16384" width="8.83203125" style="81"/>
  </cols>
  <sheetData>
    <row r="1" spans="1:16" ht="19" x14ac:dyDescent="0.25">
      <c r="A1" s="80" t="s">
        <v>124</v>
      </c>
    </row>
    <row r="2" spans="1:16" x14ac:dyDescent="0.2">
      <c r="A2" s="136"/>
      <c r="B2" s="137"/>
      <c r="C2" s="137"/>
      <c r="D2" s="137"/>
      <c r="E2" s="137"/>
      <c r="F2" s="137"/>
      <c r="G2" s="137"/>
      <c r="H2" s="137"/>
      <c r="I2" s="137"/>
      <c r="J2" s="137"/>
      <c r="K2" s="137"/>
      <c r="L2" s="137"/>
      <c r="M2" s="137"/>
      <c r="N2" s="137"/>
      <c r="O2" s="137"/>
      <c r="P2" s="137"/>
    </row>
    <row r="3" spans="1:16" x14ac:dyDescent="0.2">
      <c r="A3" s="138" t="s">
        <v>0</v>
      </c>
      <c r="B3" s="138" t="s">
        <v>1</v>
      </c>
      <c r="C3" s="138" t="s">
        <v>8</v>
      </c>
      <c r="D3" s="138" t="s">
        <v>9</v>
      </c>
      <c r="E3" s="138" t="s">
        <v>10</v>
      </c>
      <c r="F3" s="138" t="s">
        <v>11</v>
      </c>
      <c r="G3" s="138" t="s">
        <v>12</v>
      </c>
      <c r="H3" s="139" t="s">
        <v>152</v>
      </c>
      <c r="I3" s="139" t="s">
        <v>14</v>
      </c>
      <c r="J3" s="139" t="s">
        <v>15</v>
      </c>
      <c r="K3" s="139" t="s">
        <v>16</v>
      </c>
      <c r="L3" s="139" t="s">
        <v>17</v>
      </c>
      <c r="M3" s="139" t="s">
        <v>18</v>
      </c>
      <c r="N3" s="139" t="s">
        <v>19</v>
      </c>
      <c r="O3" s="139" t="s">
        <v>121</v>
      </c>
      <c r="P3" s="137"/>
    </row>
    <row r="4" spans="1:16" x14ac:dyDescent="0.2">
      <c r="A4" s="140" t="s">
        <v>168</v>
      </c>
      <c r="B4" s="140" t="s">
        <v>238</v>
      </c>
      <c r="C4" s="141"/>
      <c r="D4" s="141"/>
      <c r="E4" s="141"/>
      <c r="F4" s="141"/>
      <c r="G4" s="141"/>
      <c r="H4" s="142"/>
      <c r="I4" s="142"/>
      <c r="J4" s="142"/>
      <c r="K4" s="142"/>
      <c r="L4" s="142"/>
      <c r="M4" s="142"/>
      <c r="N4" s="142"/>
      <c r="O4" s="178"/>
      <c r="P4" s="137"/>
    </row>
    <row r="5" spans="1:16" x14ac:dyDescent="0.2">
      <c r="A5" s="140" t="s">
        <v>177</v>
      </c>
      <c r="B5" s="140" t="s">
        <v>183</v>
      </c>
      <c r="C5" s="141">
        <v>217</v>
      </c>
      <c r="D5" s="141">
        <v>189</v>
      </c>
      <c r="E5" s="141">
        <v>201</v>
      </c>
      <c r="F5" s="141">
        <v>211</v>
      </c>
      <c r="G5" s="141">
        <v>65</v>
      </c>
      <c r="H5" s="142">
        <v>63</v>
      </c>
      <c r="I5" s="142">
        <v>92</v>
      </c>
      <c r="J5" s="142">
        <v>63</v>
      </c>
      <c r="K5" s="142">
        <v>80</v>
      </c>
      <c r="L5" s="142">
        <v>71</v>
      </c>
      <c r="M5" s="142">
        <v>186</v>
      </c>
      <c r="N5" s="142">
        <v>445</v>
      </c>
      <c r="O5" s="179">
        <v>1883</v>
      </c>
      <c r="P5" s="137"/>
    </row>
    <row r="6" spans="1:16" x14ac:dyDescent="0.2">
      <c r="A6" s="140" t="s">
        <v>178</v>
      </c>
      <c r="B6" s="140" t="s">
        <v>183</v>
      </c>
      <c r="C6" s="141"/>
      <c r="D6" s="141"/>
      <c r="E6" s="141"/>
      <c r="F6" s="141"/>
      <c r="G6" s="141"/>
      <c r="H6" s="142"/>
      <c r="I6" s="142"/>
      <c r="J6" s="142"/>
      <c r="K6" s="142"/>
      <c r="L6" s="142">
        <v>1</v>
      </c>
      <c r="M6" s="142"/>
      <c r="N6" s="142"/>
      <c r="O6" s="179">
        <v>1</v>
      </c>
      <c r="P6" s="137"/>
    </row>
    <row r="7" spans="1:16" x14ac:dyDescent="0.2">
      <c r="A7" s="143" t="s">
        <v>136</v>
      </c>
      <c r="B7" s="140"/>
      <c r="C7" s="141"/>
      <c r="D7" s="141"/>
      <c r="E7" s="141"/>
      <c r="F7" s="141"/>
      <c r="G7" s="141"/>
      <c r="H7" s="142"/>
      <c r="I7" s="142"/>
      <c r="J7" s="142"/>
      <c r="K7" s="142"/>
      <c r="L7" s="142"/>
      <c r="M7" s="142"/>
      <c r="N7" s="142"/>
      <c r="O7" s="179">
        <v>0</v>
      </c>
      <c r="P7" s="137"/>
    </row>
    <row r="8" spans="1:16" x14ac:dyDescent="0.2">
      <c r="A8" s="144" t="s">
        <v>32</v>
      </c>
      <c r="B8" s="144" t="s">
        <v>3</v>
      </c>
      <c r="C8" s="145"/>
      <c r="D8" s="145"/>
      <c r="E8" s="145"/>
      <c r="F8" s="145"/>
      <c r="G8" s="145"/>
      <c r="H8" s="142"/>
      <c r="I8" s="142"/>
      <c r="J8" s="142"/>
      <c r="K8" s="142"/>
      <c r="L8" s="142"/>
      <c r="M8" s="142"/>
      <c r="N8" s="142"/>
      <c r="O8" s="179">
        <v>0</v>
      </c>
      <c r="P8" s="137"/>
    </row>
    <row r="9" spans="1:16" x14ac:dyDescent="0.2">
      <c r="A9" s="144" t="s">
        <v>138</v>
      </c>
      <c r="B9" s="144" t="s">
        <v>83</v>
      </c>
      <c r="C9" s="145"/>
      <c r="D9" s="146">
        <v>1499</v>
      </c>
      <c r="E9" s="145">
        <v>1546</v>
      </c>
      <c r="F9" s="145">
        <v>3210</v>
      </c>
      <c r="G9" s="145">
        <v>1617</v>
      </c>
      <c r="H9" s="142">
        <v>1493</v>
      </c>
      <c r="I9" s="142">
        <v>1259</v>
      </c>
      <c r="J9" s="142"/>
      <c r="K9" s="142">
        <v>88</v>
      </c>
      <c r="L9" s="142"/>
      <c r="M9" s="142">
        <v>131</v>
      </c>
      <c r="N9" s="142">
        <v>461</v>
      </c>
      <c r="O9" s="179">
        <v>11304</v>
      </c>
      <c r="P9" s="137"/>
    </row>
    <row r="10" spans="1:16" x14ac:dyDescent="0.2">
      <c r="A10" s="142" t="s">
        <v>139</v>
      </c>
      <c r="B10" s="142" t="s">
        <v>84</v>
      </c>
      <c r="C10" s="145"/>
      <c r="D10" s="145"/>
      <c r="E10" s="145"/>
      <c r="F10" s="145"/>
      <c r="G10" s="145"/>
      <c r="H10" s="142"/>
      <c r="I10" s="142"/>
      <c r="J10" s="142"/>
      <c r="K10" s="142"/>
      <c r="L10" s="142"/>
      <c r="M10" s="142"/>
      <c r="N10" s="142"/>
      <c r="O10" s="179">
        <v>0</v>
      </c>
      <c r="P10" s="137"/>
    </row>
    <row r="11" spans="1:16" x14ac:dyDescent="0.2">
      <c r="A11" s="144" t="s">
        <v>140</v>
      </c>
      <c r="B11" s="144" t="s">
        <v>141</v>
      </c>
      <c r="C11" s="145"/>
      <c r="D11" s="145"/>
      <c r="E11" s="145"/>
      <c r="F11" s="145"/>
      <c r="G11" s="145"/>
      <c r="H11" s="142"/>
      <c r="I11" s="142"/>
      <c r="J11" s="142"/>
      <c r="K11" s="142"/>
      <c r="L11" s="142"/>
      <c r="M11" s="142"/>
      <c r="N11" s="142">
        <v>270</v>
      </c>
      <c r="O11" s="179">
        <v>270</v>
      </c>
      <c r="P11" s="137"/>
    </row>
    <row r="12" spans="1:16" x14ac:dyDescent="0.2">
      <c r="A12" s="140" t="s">
        <v>142</v>
      </c>
      <c r="B12" s="140" t="s">
        <v>124</v>
      </c>
      <c r="C12" s="141"/>
      <c r="D12" s="141"/>
      <c r="E12" s="141"/>
      <c r="F12" s="141"/>
      <c r="G12" s="141"/>
      <c r="H12" s="142"/>
      <c r="I12" s="142"/>
      <c r="J12" s="142"/>
      <c r="K12" s="142"/>
      <c r="L12" s="142"/>
      <c r="M12" s="142"/>
      <c r="N12" s="142"/>
      <c r="O12" s="179">
        <v>0</v>
      </c>
      <c r="P12" s="137"/>
    </row>
    <row r="13" spans="1:16" x14ac:dyDescent="0.2">
      <c r="A13" s="140" t="s">
        <v>144</v>
      </c>
      <c r="B13" s="140" t="s">
        <v>124</v>
      </c>
      <c r="C13" s="141"/>
      <c r="D13" s="141"/>
      <c r="E13" s="141"/>
      <c r="F13" s="141"/>
      <c r="G13" s="141"/>
      <c r="H13" s="142"/>
      <c r="I13" s="142">
        <v>6</v>
      </c>
      <c r="J13" s="142"/>
      <c r="K13" s="142"/>
      <c r="L13" s="142"/>
      <c r="M13" s="142"/>
      <c r="N13" s="142"/>
      <c r="O13" s="179">
        <v>6</v>
      </c>
      <c r="P13" s="137"/>
    </row>
    <row r="14" spans="1:16" ht="16" thickBot="1" x14ac:dyDescent="0.25">
      <c r="A14" s="147" t="s">
        <v>145</v>
      </c>
      <c r="B14" s="147" t="s">
        <v>124</v>
      </c>
      <c r="C14" s="148"/>
      <c r="D14" s="148"/>
      <c r="E14" s="148"/>
      <c r="F14" s="148"/>
      <c r="G14" s="148"/>
      <c r="H14" s="149"/>
      <c r="I14" s="149"/>
      <c r="J14" s="149"/>
      <c r="K14" s="149"/>
      <c r="L14" s="149"/>
      <c r="M14" s="149"/>
      <c r="N14" s="149"/>
      <c r="O14" s="180"/>
      <c r="P14" s="137"/>
    </row>
    <row r="15" spans="1:16" x14ac:dyDescent="0.2">
      <c r="A15" s="150" t="s">
        <v>26</v>
      </c>
      <c r="B15" s="150" t="s">
        <v>5</v>
      </c>
      <c r="C15" s="151">
        <v>217</v>
      </c>
      <c r="D15" s="151">
        <v>1688</v>
      </c>
      <c r="E15" s="151">
        <v>1747</v>
      </c>
      <c r="F15" s="151">
        <v>3421</v>
      </c>
      <c r="G15" s="151">
        <v>1682</v>
      </c>
      <c r="H15" s="151">
        <v>1556</v>
      </c>
      <c r="I15" s="151">
        <v>1357</v>
      </c>
      <c r="J15" s="151">
        <v>63</v>
      </c>
      <c r="K15" s="151">
        <v>168</v>
      </c>
      <c r="L15" s="151">
        <v>72</v>
      </c>
      <c r="M15" s="151">
        <v>317</v>
      </c>
      <c r="N15" s="151">
        <v>1176</v>
      </c>
      <c r="O15" s="181">
        <v>13464</v>
      </c>
      <c r="P15" s="137"/>
    </row>
    <row r="16" spans="1:16" x14ac:dyDescent="0.2">
      <c r="A16" s="152"/>
      <c r="B16" s="152"/>
      <c r="C16" s="153"/>
      <c r="D16" s="153"/>
      <c r="E16" s="153"/>
      <c r="F16" s="153"/>
      <c r="G16" s="153"/>
      <c r="H16" s="154"/>
      <c r="I16" s="154"/>
      <c r="J16" s="154"/>
      <c r="K16" s="154"/>
      <c r="L16" s="154"/>
      <c r="M16" s="154"/>
      <c r="N16" s="154"/>
      <c r="O16" s="154"/>
      <c r="P16" s="137"/>
    </row>
    <row r="17" spans="1:16" x14ac:dyDescent="0.2">
      <c r="A17" s="137"/>
      <c r="B17" s="137"/>
      <c r="C17" s="137"/>
      <c r="D17" s="137"/>
      <c r="E17" s="137"/>
      <c r="F17" s="137"/>
      <c r="G17" s="137"/>
      <c r="H17" s="137"/>
      <c r="I17" s="137"/>
      <c r="J17" s="137"/>
      <c r="K17" s="137"/>
      <c r="L17" s="137"/>
      <c r="M17" s="137"/>
      <c r="N17" s="137"/>
      <c r="O17" s="137"/>
      <c r="P17" s="137"/>
    </row>
    <row r="18" spans="1:16" ht="16" thickBot="1" x14ac:dyDescent="0.25">
      <c r="A18" s="155" t="s">
        <v>0</v>
      </c>
      <c r="B18" s="155" t="s">
        <v>1</v>
      </c>
      <c r="C18" s="155" t="s">
        <v>8</v>
      </c>
      <c r="D18" s="156" t="s">
        <v>9</v>
      </c>
      <c r="E18" s="155" t="s">
        <v>10</v>
      </c>
      <c r="F18" s="155" t="s">
        <v>11</v>
      </c>
      <c r="G18" s="155" t="s">
        <v>12</v>
      </c>
      <c r="H18" s="155" t="s">
        <v>13</v>
      </c>
      <c r="I18" s="155" t="s">
        <v>14</v>
      </c>
      <c r="J18" s="155" t="s">
        <v>15</v>
      </c>
      <c r="K18" s="155" t="s">
        <v>16</v>
      </c>
      <c r="L18" s="155" t="s">
        <v>17</v>
      </c>
      <c r="M18" s="155" t="s">
        <v>18</v>
      </c>
      <c r="N18" s="155" t="s">
        <v>19</v>
      </c>
      <c r="O18" s="138" t="s">
        <v>121</v>
      </c>
      <c r="P18" s="137"/>
    </row>
    <row r="19" spans="1:16" ht="16" thickBot="1" x14ac:dyDescent="0.25">
      <c r="A19" s="140" t="s">
        <v>184</v>
      </c>
      <c r="B19" s="140" t="s">
        <v>185</v>
      </c>
      <c r="C19" s="157"/>
      <c r="D19" s="158"/>
      <c r="E19" s="158"/>
      <c r="F19" s="158">
        <v>335958</v>
      </c>
      <c r="G19" s="159">
        <v>53700</v>
      </c>
      <c r="H19" s="160">
        <v>33700</v>
      </c>
      <c r="I19" s="160">
        <v>1352206</v>
      </c>
      <c r="J19" s="160">
        <v>600000</v>
      </c>
      <c r="K19" s="160"/>
      <c r="L19" s="160"/>
      <c r="M19" s="160"/>
      <c r="N19" s="161"/>
      <c r="O19" s="182">
        <v>2375564</v>
      </c>
      <c r="P19" s="137"/>
    </row>
    <row r="20" spans="1:16" ht="16" thickBot="1" x14ac:dyDescent="0.25">
      <c r="A20" s="143" t="s">
        <v>166</v>
      </c>
      <c r="B20" s="143" t="s">
        <v>149</v>
      </c>
      <c r="C20" s="162"/>
      <c r="D20" s="163"/>
      <c r="E20" s="163"/>
      <c r="F20" s="164">
        <v>129456</v>
      </c>
      <c r="G20" s="164">
        <v>44222</v>
      </c>
      <c r="H20" s="164">
        <v>30250</v>
      </c>
      <c r="I20" s="164">
        <v>126403</v>
      </c>
      <c r="J20" s="164">
        <v>5600</v>
      </c>
      <c r="K20" s="164"/>
      <c r="L20" s="164"/>
      <c r="M20" s="164"/>
      <c r="N20" s="165"/>
      <c r="O20" s="183">
        <v>335931</v>
      </c>
      <c r="P20" s="137"/>
    </row>
    <row r="21" spans="1:16" x14ac:dyDescent="0.2">
      <c r="A21" s="166"/>
      <c r="B21" s="166"/>
      <c r="C21" s="167"/>
      <c r="D21" s="167"/>
      <c r="E21" s="167"/>
      <c r="F21" s="167"/>
      <c r="G21" s="167"/>
      <c r="H21" s="137"/>
      <c r="I21" s="137"/>
      <c r="J21" s="137"/>
      <c r="K21" s="137"/>
      <c r="L21" s="137"/>
      <c r="M21" s="137"/>
      <c r="N21" s="137"/>
      <c r="O21" s="137"/>
      <c r="P21" s="137"/>
    </row>
    <row r="22" spans="1:16" x14ac:dyDescent="0.2">
      <c r="A22" s="137" t="s">
        <v>243</v>
      </c>
      <c r="B22" s="137"/>
    </row>
    <row r="23" spans="1:16" x14ac:dyDescent="0.2">
      <c r="A23" s="166" t="s">
        <v>151</v>
      </c>
      <c r="B23" s="137" t="s">
        <v>186</v>
      </c>
    </row>
    <row r="24" spans="1:16" x14ac:dyDescent="0.2">
      <c r="A24" s="137"/>
      <c r="B24" s="137" t="s">
        <v>151</v>
      </c>
    </row>
    <row r="25" spans="1:16" ht="16" x14ac:dyDescent="0.2">
      <c r="A25"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B1" workbookViewId="0">
      <selection activeCell="B1" sqref="A1:XFD1048576"/>
    </sheetView>
  </sheetViews>
  <sheetFormatPr baseColWidth="10" defaultColWidth="8.83203125" defaultRowHeight="15" x14ac:dyDescent="0.2"/>
  <cols>
    <col min="1" max="1" width="30.5" style="81" bestFit="1" customWidth="1"/>
    <col min="2" max="2" width="53.5" style="81" bestFit="1" customWidth="1"/>
    <col min="3" max="3" width="12" style="89" customWidth="1"/>
    <col min="4" max="4" width="12.33203125" style="81" customWidth="1"/>
    <col min="5" max="5" width="11.6640625" style="81" bestFit="1" customWidth="1"/>
    <col min="6" max="6" width="9" style="81" bestFit="1" customWidth="1"/>
    <col min="7" max="7" width="11.33203125" style="81" bestFit="1" customWidth="1"/>
    <col min="8" max="8" width="11.5" style="81" bestFit="1" customWidth="1"/>
    <col min="9" max="9" width="8.83203125" style="81"/>
    <col min="10" max="10" width="9.6640625" style="81" bestFit="1" customWidth="1"/>
    <col min="11" max="16384" width="8.83203125" style="81"/>
  </cols>
  <sheetData>
    <row r="1" spans="1:15" ht="19" x14ac:dyDescent="0.25">
      <c r="A1" s="80" t="s">
        <v>167</v>
      </c>
    </row>
    <row r="2" spans="1:15" ht="19" x14ac:dyDescent="0.25">
      <c r="A2" s="80"/>
    </row>
    <row r="3" spans="1:15" ht="16" x14ac:dyDescent="0.2">
      <c r="A3" s="71" t="s">
        <v>0</v>
      </c>
      <c r="B3" s="71" t="s">
        <v>1</v>
      </c>
      <c r="C3" s="71" t="s">
        <v>8</v>
      </c>
      <c r="D3" s="71" t="s">
        <v>9</v>
      </c>
      <c r="E3" s="71" t="s">
        <v>10</v>
      </c>
      <c r="F3" s="71" t="s">
        <v>11</v>
      </c>
      <c r="G3" s="71" t="s">
        <v>12</v>
      </c>
      <c r="H3" s="61" t="s">
        <v>152</v>
      </c>
      <c r="I3" s="61" t="s">
        <v>14</v>
      </c>
      <c r="J3" s="61" t="s">
        <v>15</v>
      </c>
      <c r="K3" s="61" t="s">
        <v>16</v>
      </c>
      <c r="L3" s="61" t="s">
        <v>17</v>
      </c>
      <c r="M3" s="61" t="s">
        <v>18</v>
      </c>
      <c r="N3" s="61" t="s">
        <v>19</v>
      </c>
      <c r="O3" s="61" t="s">
        <v>121</v>
      </c>
    </row>
    <row r="4" spans="1:15" ht="16" x14ac:dyDescent="0.2">
      <c r="A4" s="214" t="s">
        <v>168</v>
      </c>
      <c r="B4" s="214" t="s">
        <v>169</v>
      </c>
      <c r="C4" s="239"/>
      <c r="D4" s="215"/>
      <c r="E4" s="215"/>
      <c r="F4" s="215"/>
      <c r="G4" s="215"/>
      <c r="H4" s="82"/>
      <c r="I4" s="82"/>
      <c r="J4" s="82"/>
      <c r="K4" s="82"/>
      <c r="L4" s="82"/>
      <c r="M4" s="82"/>
      <c r="N4" s="82"/>
      <c r="O4" s="169"/>
    </row>
    <row r="5" spans="1:15" ht="16" x14ac:dyDescent="0.2">
      <c r="A5" s="214" t="s">
        <v>177</v>
      </c>
      <c r="B5" s="214" t="s">
        <v>183</v>
      </c>
      <c r="C5" s="239">
        <v>47</v>
      </c>
      <c r="D5" s="215">
        <v>56</v>
      </c>
      <c r="E5" s="215">
        <v>38</v>
      </c>
      <c r="F5" s="215">
        <v>32</v>
      </c>
      <c r="G5" s="215">
        <v>15</v>
      </c>
      <c r="H5" s="82">
        <v>31</v>
      </c>
      <c r="I5" s="82">
        <v>72</v>
      </c>
      <c r="J5" s="82">
        <v>26</v>
      </c>
      <c r="K5" s="82">
        <v>24</v>
      </c>
      <c r="L5" s="82">
        <v>29</v>
      </c>
      <c r="M5" s="82">
        <v>145</v>
      </c>
      <c r="N5" s="82">
        <v>56</v>
      </c>
      <c r="O5" s="168">
        <v>571</v>
      </c>
    </row>
    <row r="6" spans="1:15" ht="16" x14ac:dyDescent="0.2">
      <c r="A6" s="214" t="s">
        <v>178</v>
      </c>
      <c r="B6" s="214" t="s">
        <v>183</v>
      </c>
      <c r="C6" s="239">
        <v>4</v>
      </c>
      <c r="D6" s="215"/>
      <c r="E6" s="215"/>
      <c r="F6" s="215"/>
      <c r="G6" s="215"/>
      <c r="H6" s="82"/>
      <c r="I6" s="82"/>
      <c r="J6" s="82"/>
      <c r="K6" s="82"/>
      <c r="L6" s="82"/>
      <c r="M6" s="82">
        <v>3</v>
      </c>
      <c r="N6" s="82"/>
      <c r="O6" s="168">
        <v>7</v>
      </c>
    </row>
    <row r="7" spans="1:15" ht="16" x14ac:dyDescent="0.2">
      <c r="A7" s="216" t="s">
        <v>136</v>
      </c>
      <c r="B7" s="214"/>
      <c r="C7" s="239"/>
      <c r="D7" s="215"/>
      <c r="E7" s="215"/>
      <c r="F7" s="215"/>
      <c r="G7" s="215"/>
      <c r="H7" s="82"/>
      <c r="I7" s="82"/>
      <c r="J7" s="82"/>
      <c r="K7" s="82"/>
      <c r="L7" s="82"/>
      <c r="M7" s="82"/>
      <c r="N7" s="82"/>
      <c r="O7" s="169"/>
    </row>
    <row r="8" spans="1:15" ht="16" x14ac:dyDescent="0.2">
      <c r="A8" s="217" t="s">
        <v>32</v>
      </c>
      <c r="B8" s="217" t="s">
        <v>3</v>
      </c>
      <c r="C8" s="240"/>
      <c r="D8" s="218"/>
      <c r="E8" s="218"/>
      <c r="F8" s="218">
        <v>886</v>
      </c>
      <c r="G8" s="218"/>
      <c r="H8" s="82"/>
      <c r="I8" s="82"/>
      <c r="J8" s="82"/>
      <c r="K8" s="82"/>
      <c r="L8" s="82"/>
      <c r="M8" s="82"/>
      <c r="N8" s="82"/>
      <c r="O8" s="168">
        <v>886</v>
      </c>
    </row>
    <row r="9" spans="1:15" ht="16" x14ac:dyDescent="0.2">
      <c r="A9" s="217" t="s">
        <v>138</v>
      </c>
      <c r="B9" s="217" t="s">
        <v>83</v>
      </c>
      <c r="C9" s="240">
        <v>2</v>
      </c>
      <c r="D9" s="218">
        <v>0</v>
      </c>
      <c r="E9" s="218">
        <v>0</v>
      </c>
      <c r="F9" s="218">
        <v>82</v>
      </c>
      <c r="G9" s="218"/>
      <c r="H9" s="82">
        <v>91</v>
      </c>
      <c r="I9" s="82"/>
      <c r="J9" s="82"/>
      <c r="K9" s="82"/>
      <c r="L9" s="82"/>
      <c r="M9" s="82"/>
      <c r="N9" s="82"/>
      <c r="O9" s="168">
        <v>175</v>
      </c>
    </row>
    <row r="10" spans="1:15" ht="16" x14ac:dyDescent="0.2">
      <c r="A10" s="219" t="s">
        <v>139</v>
      </c>
      <c r="B10" s="219" t="s">
        <v>84</v>
      </c>
      <c r="C10" s="240"/>
      <c r="D10" s="218"/>
      <c r="E10" s="218"/>
      <c r="F10" s="218"/>
      <c r="G10" s="218"/>
      <c r="H10" s="82"/>
      <c r="I10" s="82"/>
      <c r="J10" s="82"/>
      <c r="K10" s="82"/>
      <c r="L10" s="82"/>
      <c r="M10" s="82"/>
      <c r="N10" s="82"/>
      <c r="O10" s="169"/>
    </row>
    <row r="11" spans="1:15" ht="16" x14ac:dyDescent="0.2">
      <c r="A11" s="217" t="s">
        <v>140</v>
      </c>
      <c r="B11" s="217" t="s">
        <v>141</v>
      </c>
      <c r="C11" s="240"/>
      <c r="D11" s="218"/>
      <c r="E11" s="218"/>
      <c r="F11" s="218"/>
      <c r="G11" s="218"/>
      <c r="H11" s="82"/>
      <c r="I11" s="82"/>
      <c r="J11" s="82"/>
      <c r="K11" s="82"/>
      <c r="L11" s="82"/>
      <c r="M11" s="82"/>
      <c r="N11" s="82"/>
      <c r="O11" s="169"/>
    </row>
    <row r="12" spans="1:15" ht="16" x14ac:dyDescent="0.2">
      <c r="A12" s="214" t="s">
        <v>142</v>
      </c>
      <c r="B12" s="214" t="s">
        <v>167</v>
      </c>
      <c r="C12" s="239"/>
      <c r="D12" s="215"/>
      <c r="E12" s="215"/>
      <c r="F12" s="215"/>
      <c r="G12" s="215"/>
      <c r="H12" s="82"/>
      <c r="I12" s="82"/>
      <c r="J12" s="82"/>
      <c r="K12" s="82"/>
      <c r="L12" s="82"/>
      <c r="M12" s="82"/>
      <c r="N12" s="82"/>
      <c r="O12" s="169"/>
    </row>
    <row r="13" spans="1:15" ht="16" x14ac:dyDescent="0.2">
      <c r="A13" s="214" t="s">
        <v>144</v>
      </c>
      <c r="B13" s="214" t="s">
        <v>167</v>
      </c>
      <c r="C13" s="239"/>
      <c r="D13" s="215"/>
      <c r="E13" s="215"/>
      <c r="F13" s="215"/>
      <c r="G13" s="215"/>
      <c r="H13" s="82"/>
      <c r="I13" s="82"/>
      <c r="J13" s="82"/>
      <c r="K13" s="82"/>
      <c r="L13" s="82"/>
      <c r="M13" s="82"/>
      <c r="N13" s="82"/>
      <c r="O13" s="169"/>
    </row>
    <row r="14" spans="1:15" ht="17" thickBot="1" x14ac:dyDescent="0.25">
      <c r="A14" s="220" t="s">
        <v>145</v>
      </c>
      <c r="B14" s="220" t="s">
        <v>167</v>
      </c>
      <c r="C14" s="241"/>
      <c r="D14" s="221"/>
      <c r="E14" s="221"/>
      <c r="F14" s="221"/>
      <c r="G14" s="221"/>
      <c r="H14" s="83"/>
      <c r="I14" s="83"/>
      <c r="J14" s="83"/>
      <c r="K14" s="83"/>
      <c r="L14" s="83"/>
      <c r="M14" s="83"/>
      <c r="N14" s="83"/>
      <c r="O14" s="184"/>
    </row>
    <row r="15" spans="1:15" ht="16" x14ac:dyDescent="0.2">
      <c r="A15" s="66" t="s">
        <v>26</v>
      </c>
      <c r="B15" s="66" t="s">
        <v>5</v>
      </c>
      <c r="C15" s="242">
        <v>53</v>
      </c>
      <c r="D15" s="242">
        <v>56</v>
      </c>
      <c r="E15" s="242">
        <v>38</v>
      </c>
      <c r="F15" s="242">
        <v>1000</v>
      </c>
      <c r="G15" s="242">
        <v>15</v>
      </c>
      <c r="H15" s="242">
        <v>122</v>
      </c>
      <c r="I15" s="242">
        <v>72</v>
      </c>
      <c r="J15" s="242">
        <v>26</v>
      </c>
      <c r="K15" s="242">
        <v>24</v>
      </c>
      <c r="L15" s="242">
        <v>29</v>
      </c>
      <c r="M15" s="242">
        <v>148</v>
      </c>
      <c r="N15" s="242">
        <v>56</v>
      </c>
      <c r="O15" s="185">
        <v>1639</v>
      </c>
    </row>
    <row r="16" spans="1:15" ht="16" x14ac:dyDescent="0.2">
      <c r="A16" s="73"/>
      <c r="B16" s="73"/>
      <c r="C16" s="243"/>
      <c r="D16" s="244"/>
      <c r="E16" s="244"/>
      <c r="F16" s="244"/>
      <c r="G16" s="244"/>
      <c r="H16" s="85"/>
      <c r="I16" s="85"/>
      <c r="J16" s="85"/>
      <c r="K16" s="85"/>
      <c r="L16" s="85"/>
      <c r="M16" s="85"/>
      <c r="N16" s="85"/>
      <c r="O16" s="85"/>
    </row>
    <row r="18" spans="1:15" ht="17" thickBot="1" x14ac:dyDescent="0.25">
      <c r="A18" s="68" t="s">
        <v>0</v>
      </c>
      <c r="B18" s="68" t="s">
        <v>1</v>
      </c>
      <c r="C18" s="68" t="s">
        <v>8</v>
      </c>
      <c r="D18" s="75" t="s">
        <v>9</v>
      </c>
      <c r="E18" s="68" t="s">
        <v>10</v>
      </c>
      <c r="F18" s="68" t="s">
        <v>11</v>
      </c>
      <c r="G18" s="68" t="s">
        <v>12</v>
      </c>
      <c r="H18" s="68" t="s">
        <v>13</v>
      </c>
      <c r="I18" s="68" t="s">
        <v>14</v>
      </c>
      <c r="J18" s="68" t="s">
        <v>15</v>
      </c>
      <c r="K18" s="68" t="s">
        <v>16</v>
      </c>
      <c r="L18" s="68" t="s">
        <v>17</v>
      </c>
      <c r="M18" s="68" t="s">
        <v>18</v>
      </c>
      <c r="N18" s="68" t="s">
        <v>19</v>
      </c>
      <c r="O18" s="71" t="s">
        <v>121</v>
      </c>
    </row>
    <row r="19" spans="1:15" ht="17" thickBot="1" x14ac:dyDescent="0.25">
      <c r="A19" s="76" t="s">
        <v>21</v>
      </c>
      <c r="B19" s="76" t="s">
        <v>147</v>
      </c>
      <c r="C19" s="245">
        <v>32200</v>
      </c>
      <c r="D19" s="77">
        <v>0</v>
      </c>
      <c r="E19" s="77">
        <v>0</v>
      </c>
      <c r="F19" s="77">
        <v>0</v>
      </c>
      <c r="G19" s="246"/>
      <c r="H19" s="101">
        <v>60000</v>
      </c>
      <c r="I19" s="101">
        <v>141000</v>
      </c>
      <c r="J19" s="82"/>
      <c r="K19" s="82"/>
      <c r="L19" s="82"/>
      <c r="M19" s="82"/>
      <c r="N19" s="88"/>
      <c r="O19" s="186">
        <v>233200</v>
      </c>
    </row>
    <row r="20" spans="1:15" ht="17" thickBot="1" x14ac:dyDescent="0.25">
      <c r="A20" s="78" t="s">
        <v>166</v>
      </c>
      <c r="B20" s="78" t="s">
        <v>149</v>
      </c>
      <c r="C20" s="90">
        <v>17500</v>
      </c>
      <c r="D20" s="86"/>
      <c r="E20" s="86"/>
      <c r="F20" s="86"/>
      <c r="G20" s="86"/>
      <c r="H20" s="102">
        <v>100000</v>
      </c>
      <c r="I20" s="102">
        <v>105000</v>
      </c>
      <c r="J20" s="82"/>
      <c r="K20" s="82"/>
      <c r="L20" s="82"/>
      <c r="M20" s="82"/>
      <c r="N20" s="88"/>
      <c r="O20" s="187">
        <v>222500</v>
      </c>
    </row>
    <row r="21" spans="1:15" ht="16" x14ac:dyDescent="0.2">
      <c r="A21" s="79"/>
      <c r="B21" s="79"/>
      <c r="C21" s="91"/>
      <c r="D21" s="87"/>
      <c r="E21" s="87"/>
      <c r="F21" s="87"/>
      <c r="G21" s="87"/>
    </row>
    <row r="22" spans="1:15" ht="16" x14ac:dyDescent="0.2">
      <c r="A22" s="79"/>
      <c r="C22" s="92"/>
    </row>
    <row r="23" spans="1:15" ht="16" x14ac:dyDescent="0.2">
      <c r="A23" s="79" t="s">
        <v>151</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sqref="A1:XFD1048576"/>
    </sheetView>
  </sheetViews>
  <sheetFormatPr baseColWidth="10" defaultColWidth="8.83203125" defaultRowHeight="15" x14ac:dyDescent="0.2"/>
  <cols>
    <col min="1" max="1" width="32.83203125" style="81" customWidth="1"/>
    <col min="2" max="2" width="53.5" style="81" bestFit="1" customWidth="1"/>
    <col min="3" max="3" width="11.5" style="89" customWidth="1"/>
    <col min="4" max="5" width="11.6640625" style="81" customWidth="1"/>
    <col min="6" max="6" width="11.5" style="81" customWidth="1"/>
    <col min="7" max="7" width="12.1640625" style="81" customWidth="1"/>
    <col min="8" max="8" width="11.5" style="81" bestFit="1" customWidth="1"/>
    <col min="9" max="9" width="8.83203125" style="81"/>
    <col min="10" max="10" width="9.6640625" style="81" bestFit="1" customWidth="1"/>
    <col min="11" max="13" width="8.83203125" style="81"/>
    <col min="14" max="14" width="13.6640625" style="81" customWidth="1"/>
    <col min="15" max="15" width="12.33203125" style="81" customWidth="1"/>
    <col min="16" max="16384" width="8.83203125" style="81"/>
  </cols>
  <sheetData>
    <row r="1" spans="1:15" ht="19" x14ac:dyDescent="0.25">
      <c r="A1" s="80" t="s">
        <v>126</v>
      </c>
    </row>
    <row r="2" spans="1:15" x14ac:dyDescent="0.2">
      <c r="A2" s="93" t="s">
        <v>170</v>
      </c>
    </row>
    <row r="3" spans="1:15" ht="19" x14ac:dyDescent="0.25">
      <c r="A3" s="80"/>
    </row>
    <row r="4" spans="1:15" ht="16" x14ac:dyDescent="0.2">
      <c r="A4" s="71" t="s">
        <v>0</v>
      </c>
      <c r="B4" s="71" t="s">
        <v>1</v>
      </c>
      <c r="C4" s="71" t="s">
        <v>8</v>
      </c>
      <c r="D4" s="71" t="s">
        <v>9</v>
      </c>
      <c r="E4" s="71" t="s">
        <v>10</v>
      </c>
      <c r="F4" s="71" t="s">
        <v>11</v>
      </c>
      <c r="G4" s="71" t="s">
        <v>12</v>
      </c>
      <c r="H4" s="61" t="s">
        <v>152</v>
      </c>
      <c r="I4" s="61" t="s">
        <v>14</v>
      </c>
      <c r="J4" s="61" t="s">
        <v>15</v>
      </c>
      <c r="K4" s="61" t="s">
        <v>16</v>
      </c>
      <c r="L4" s="61" t="s">
        <v>17</v>
      </c>
      <c r="M4" s="61" t="s">
        <v>18</v>
      </c>
      <c r="N4" s="61" t="s">
        <v>19</v>
      </c>
      <c r="O4" s="61" t="s">
        <v>121</v>
      </c>
    </row>
    <row r="5" spans="1:15" ht="16" x14ac:dyDescent="0.2">
      <c r="A5" s="214" t="s">
        <v>168</v>
      </c>
      <c r="B5" s="214" t="s">
        <v>171</v>
      </c>
      <c r="C5" s="239"/>
      <c r="D5" s="215"/>
      <c r="E5" s="215"/>
      <c r="F5" s="215"/>
      <c r="G5" s="215"/>
      <c r="H5" s="82"/>
      <c r="I5" s="82"/>
      <c r="J5" s="82"/>
      <c r="K5" s="82"/>
      <c r="L5" s="82"/>
      <c r="M5" s="82"/>
      <c r="N5" s="82"/>
      <c r="O5" s="169"/>
    </row>
    <row r="6" spans="1:15" ht="16" x14ac:dyDescent="0.2">
      <c r="A6" s="214" t="s">
        <v>177</v>
      </c>
      <c r="B6" s="214" t="s">
        <v>183</v>
      </c>
      <c r="C6" s="239">
        <v>102</v>
      </c>
      <c r="D6" s="215">
        <v>83</v>
      </c>
      <c r="E6" s="215">
        <v>115</v>
      </c>
      <c r="F6" s="215">
        <v>101</v>
      </c>
      <c r="G6" s="215">
        <v>48</v>
      </c>
      <c r="H6" s="82">
        <v>27</v>
      </c>
      <c r="I6" s="82">
        <v>47</v>
      </c>
      <c r="J6" s="82">
        <v>17</v>
      </c>
      <c r="K6" s="82">
        <v>5</v>
      </c>
      <c r="L6" s="82"/>
      <c r="M6" s="82"/>
      <c r="N6" s="82"/>
      <c r="O6" s="168">
        <v>545</v>
      </c>
    </row>
    <row r="7" spans="1:15" ht="16" x14ac:dyDescent="0.2">
      <c r="A7" s="214" t="s">
        <v>178</v>
      </c>
      <c r="B7" s="214" t="s">
        <v>183</v>
      </c>
      <c r="C7" s="239"/>
      <c r="D7" s="215"/>
      <c r="E7" s="215"/>
      <c r="F7" s="215">
        <v>3</v>
      </c>
      <c r="G7" s="215">
        <v>7</v>
      </c>
      <c r="H7" s="82">
        <v>8</v>
      </c>
      <c r="I7" s="82">
        <v>12</v>
      </c>
      <c r="J7" s="82">
        <v>2</v>
      </c>
      <c r="K7" s="82">
        <v>1</v>
      </c>
      <c r="L7" s="82">
        <v>3</v>
      </c>
      <c r="M7" s="82">
        <v>5</v>
      </c>
      <c r="N7" s="82">
        <v>3</v>
      </c>
      <c r="O7" s="168">
        <v>44</v>
      </c>
    </row>
    <row r="8" spans="1:15" ht="16" x14ac:dyDescent="0.2">
      <c r="A8" s="216" t="s">
        <v>136</v>
      </c>
      <c r="B8" s="214"/>
      <c r="C8" s="239"/>
      <c r="D8" s="215"/>
      <c r="E8" s="215"/>
      <c r="F8" s="215"/>
      <c r="G8" s="215"/>
      <c r="H8" s="82"/>
      <c r="I8" s="82"/>
      <c r="J8" s="82"/>
      <c r="K8" s="82"/>
      <c r="L8" s="82"/>
      <c r="M8" s="82"/>
      <c r="N8" s="82"/>
      <c r="O8" s="169"/>
    </row>
    <row r="9" spans="1:15" ht="16" x14ac:dyDescent="0.2">
      <c r="A9" s="217" t="s">
        <v>32</v>
      </c>
      <c r="B9" s="217" t="s">
        <v>3</v>
      </c>
      <c r="C9" s="240"/>
      <c r="D9" s="218"/>
      <c r="E9" s="218"/>
      <c r="F9" s="218"/>
      <c r="G9" s="218"/>
      <c r="H9" s="82"/>
      <c r="I9" s="82"/>
      <c r="J9" s="82"/>
      <c r="K9" s="82"/>
      <c r="L9" s="82"/>
      <c r="M9" s="82"/>
      <c r="N9" s="82"/>
      <c r="O9" s="169"/>
    </row>
    <row r="10" spans="1:15" ht="16" x14ac:dyDescent="0.2">
      <c r="A10" s="217" t="s">
        <v>138</v>
      </c>
      <c r="B10" s="217" t="s">
        <v>83</v>
      </c>
      <c r="C10" s="240"/>
      <c r="D10" s="218"/>
      <c r="E10" s="218"/>
      <c r="F10" s="218"/>
      <c r="G10" s="218"/>
      <c r="H10" s="82"/>
      <c r="I10" s="82"/>
      <c r="J10" s="82"/>
      <c r="K10" s="82"/>
      <c r="L10" s="82"/>
      <c r="M10" s="82"/>
      <c r="N10" s="82"/>
      <c r="O10" s="169"/>
    </row>
    <row r="11" spans="1:15" ht="16" x14ac:dyDescent="0.2">
      <c r="A11" s="219" t="s">
        <v>139</v>
      </c>
      <c r="B11" s="219" t="s">
        <v>84</v>
      </c>
      <c r="C11" s="240"/>
      <c r="D11" s="218"/>
      <c r="E11" s="218"/>
      <c r="F11" s="218"/>
      <c r="G11" s="218"/>
      <c r="H11" s="82"/>
      <c r="I11" s="82"/>
      <c r="J11" s="82"/>
      <c r="K11" s="82"/>
      <c r="L11" s="82"/>
      <c r="M11" s="82"/>
      <c r="N11" s="82"/>
      <c r="O11" s="169"/>
    </row>
    <row r="12" spans="1:15" ht="16" x14ac:dyDescent="0.2">
      <c r="A12" s="217" t="s">
        <v>140</v>
      </c>
      <c r="B12" s="217" t="s">
        <v>141</v>
      </c>
      <c r="C12" s="240"/>
      <c r="D12" s="218"/>
      <c r="E12" s="218"/>
      <c r="F12" s="218"/>
      <c r="G12" s="218"/>
      <c r="H12" s="82"/>
      <c r="I12" s="82"/>
      <c r="J12" s="82"/>
      <c r="K12" s="82"/>
      <c r="L12" s="82"/>
      <c r="M12" s="82"/>
      <c r="N12" s="82"/>
      <c r="O12" s="169"/>
    </row>
    <row r="13" spans="1:15" ht="16" x14ac:dyDescent="0.2">
      <c r="A13" s="214" t="s">
        <v>142</v>
      </c>
      <c r="B13" s="214" t="s">
        <v>126</v>
      </c>
      <c r="C13" s="239"/>
      <c r="D13" s="215"/>
      <c r="E13" s="215"/>
      <c r="F13" s="215"/>
      <c r="G13" s="215"/>
      <c r="H13" s="82"/>
      <c r="I13" s="82"/>
      <c r="J13" s="82"/>
      <c r="K13" s="82"/>
      <c r="L13" s="82"/>
      <c r="M13" s="82"/>
      <c r="N13" s="82"/>
      <c r="O13" s="169"/>
    </row>
    <row r="14" spans="1:15" ht="16" x14ac:dyDescent="0.2">
      <c r="A14" s="214" t="s">
        <v>144</v>
      </c>
      <c r="B14" s="214" t="s">
        <v>126</v>
      </c>
      <c r="C14" s="239"/>
      <c r="D14" s="215"/>
      <c r="E14" s="215"/>
      <c r="F14" s="215"/>
      <c r="G14" s="215"/>
      <c r="H14" s="82"/>
      <c r="I14" s="82"/>
      <c r="J14" s="82"/>
      <c r="K14" s="82"/>
      <c r="L14" s="82"/>
      <c r="M14" s="82"/>
      <c r="N14" s="82"/>
      <c r="O14" s="169"/>
    </row>
    <row r="15" spans="1:15" ht="17" thickBot="1" x14ac:dyDescent="0.25">
      <c r="A15" s="220" t="s">
        <v>145</v>
      </c>
      <c r="B15" s="220" t="s">
        <v>126</v>
      </c>
      <c r="C15" s="241">
        <v>10</v>
      </c>
      <c r="D15" s="221"/>
      <c r="E15" s="221"/>
      <c r="F15" s="221"/>
      <c r="G15" s="221"/>
      <c r="H15" s="94"/>
      <c r="I15" s="83"/>
      <c r="J15" s="83"/>
      <c r="K15" s="83"/>
      <c r="L15" s="83"/>
      <c r="M15" s="83"/>
      <c r="N15" s="83"/>
      <c r="O15" s="184"/>
    </row>
    <row r="16" spans="1:15" ht="16" x14ac:dyDescent="0.2">
      <c r="A16" s="66" t="s">
        <v>26</v>
      </c>
      <c r="B16" s="66" t="s">
        <v>5</v>
      </c>
      <c r="C16" s="242">
        <v>112</v>
      </c>
      <c r="D16" s="242">
        <v>83</v>
      </c>
      <c r="E16" s="242">
        <v>115</v>
      </c>
      <c r="F16" s="242">
        <v>104</v>
      </c>
      <c r="G16" s="242">
        <v>55</v>
      </c>
      <c r="H16" s="242">
        <v>35</v>
      </c>
      <c r="I16" s="242">
        <v>59</v>
      </c>
      <c r="J16" s="242">
        <v>19</v>
      </c>
      <c r="K16" s="242">
        <v>6</v>
      </c>
      <c r="L16" s="242">
        <v>3</v>
      </c>
      <c r="M16" s="242">
        <v>5</v>
      </c>
      <c r="N16" s="242">
        <v>3</v>
      </c>
      <c r="O16" s="188">
        <v>589</v>
      </c>
    </row>
    <row r="17" spans="1:15" ht="16" x14ac:dyDescent="0.2">
      <c r="A17" s="73"/>
      <c r="B17" s="73"/>
      <c r="C17" s="243"/>
      <c r="D17" s="244"/>
      <c r="E17" s="244"/>
      <c r="F17" s="244"/>
      <c r="G17" s="244"/>
      <c r="H17" s="95"/>
      <c r="I17" s="85"/>
      <c r="J17" s="85"/>
      <c r="K17" s="85"/>
      <c r="L17" s="85"/>
      <c r="M17" s="85"/>
      <c r="N17" s="85"/>
      <c r="O17" s="85"/>
    </row>
    <row r="19" spans="1:15" ht="17" thickBot="1" x14ac:dyDescent="0.25">
      <c r="A19" s="68" t="s">
        <v>0</v>
      </c>
      <c r="B19" s="68" t="s">
        <v>1</v>
      </c>
      <c r="C19" s="68" t="s">
        <v>8</v>
      </c>
      <c r="D19" s="75" t="s">
        <v>9</v>
      </c>
      <c r="E19" s="68" t="s">
        <v>10</v>
      </c>
      <c r="F19" s="68" t="s">
        <v>11</v>
      </c>
      <c r="G19" s="68" t="s">
        <v>12</v>
      </c>
      <c r="H19" s="68" t="s">
        <v>13</v>
      </c>
      <c r="I19" s="68" t="s">
        <v>14</v>
      </c>
      <c r="J19" s="68" t="s">
        <v>15</v>
      </c>
      <c r="K19" s="68" t="s">
        <v>16</v>
      </c>
      <c r="L19" s="68" t="s">
        <v>17</v>
      </c>
      <c r="M19" s="68" t="s">
        <v>18</v>
      </c>
      <c r="N19" s="68" t="s">
        <v>19</v>
      </c>
      <c r="O19" s="71" t="s">
        <v>121</v>
      </c>
    </row>
    <row r="20" spans="1:15" ht="17" thickBot="1" x14ac:dyDescent="0.25">
      <c r="A20" s="98" t="s">
        <v>184</v>
      </c>
      <c r="B20" s="76" t="s">
        <v>147</v>
      </c>
      <c r="C20" s="245">
        <v>180000</v>
      </c>
      <c r="D20" s="77">
        <v>19000</v>
      </c>
      <c r="E20" s="77">
        <v>0</v>
      </c>
      <c r="F20" s="77"/>
      <c r="G20" s="246">
        <v>207244</v>
      </c>
      <c r="H20" s="82"/>
      <c r="I20" s="101">
        <v>84000</v>
      </c>
      <c r="J20" s="82"/>
      <c r="K20" s="82"/>
      <c r="L20" s="101">
        <v>70000</v>
      </c>
      <c r="M20" s="101">
        <v>157860</v>
      </c>
      <c r="N20" s="190">
        <v>93140000</v>
      </c>
      <c r="O20" s="186">
        <v>93858104</v>
      </c>
    </row>
    <row r="21" spans="1:15" ht="17" thickBot="1" x14ac:dyDescent="0.25">
      <c r="A21" s="78" t="s">
        <v>166</v>
      </c>
      <c r="B21" s="78" t="s">
        <v>149</v>
      </c>
      <c r="C21" s="247">
        <v>78688.524590163928</v>
      </c>
      <c r="D21" s="102">
        <v>1225.4705882352941</v>
      </c>
      <c r="E21" s="102"/>
      <c r="F21" s="102"/>
      <c r="G21" s="102">
        <v>998181.81818181812</v>
      </c>
      <c r="H21" s="102"/>
      <c r="I21" s="102">
        <v>186160.71428571429</v>
      </c>
      <c r="J21" s="102"/>
      <c r="K21" s="102"/>
      <c r="L21" s="102">
        <v>13393</v>
      </c>
      <c r="M21" s="102">
        <v>34821.428571428572</v>
      </c>
      <c r="N21" s="191">
        <v>162589.28571428571</v>
      </c>
      <c r="O21" s="192">
        <v>1475060.2419316459</v>
      </c>
    </row>
    <row r="22" spans="1:15" ht="16" x14ac:dyDescent="0.2">
      <c r="A22" s="79"/>
      <c r="B22" s="79"/>
      <c r="C22" s="91"/>
      <c r="D22" s="87"/>
      <c r="E22" s="87"/>
      <c r="F22" s="87"/>
      <c r="G22" s="87"/>
    </row>
    <row r="23" spans="1:15" ht="16" x14ac:dyDescent="0.2">
      <c r="A23" s="79"/>
      <c r="C23" s="92"/>
    </row>
    <row r="24" spans="1:15" ht="16" x14ac:dyDescent="0.2">
      <c r="A24" s="79" t="s">
        <v>151</v>
      </c>
    </row>
    <row r="25" spans="1:15" x14ac:dyDescent="0.2">
      <c r="A25" s="93" t="s">
        <v>248</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DBB1643CAFC24D9C272E809BCEC104" ma:contentTypeVersion="" ma:contentTypeDescription="Create a new document." ma:contentTypeScope="" ma:versionID="d618a955126a3d0baafb38f4a6612afe">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F8624-6A17-46B2-8A60-1B42FC38507C}">
  <ds:schemaRefs>
    <ds:schemaRef ds:uri="http://schemas.microsoft.com/sharepoint/v3/contenttype/forms"/>
  </ds:schemaRefs>
</ds:datastoreItem>
</file>

<file path=customXml/itemProps2.xml><?xml version="1.0" encoding="utf-8"?>
<ds:datastoreItem xmlns:ds="http://schemas.openxmlformats.org/officeDocument/2006/customXml" ds:itemID="{86336B28-0D72-4CC3-A368-E3DC8ED65C1F}">
  <ds:schemaRefs>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795471F-0AA7-4122-8E19-4A8F61A52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CFG FY16-17</vt:lpstr>
      <vt:lpstr>CFG - Breakout</vt:lpstr>
      <vt:lpstr>CFG Q1 - Actuals</vt:lpstr>
      <vt:lpstr>CFG Q1 - Breakout</vt:lpstr>
      <vt:lpstr>UK-Euro Detail</vt:lpstr>
      <vt:lpstr>GER Detail</vt:lpstr>
      <vt:lpstr>Brazil Detail</vt:lpstr>
      <vt:lpstr>Austrailia Detail</vt:lpstr>
      <vt:lpstr>Japan Detail</vt:lpstr>
      <vt:lpstr>China Detail</vt:lpstr>
      <vt:lpstr>Misc Countries</vt:lpstr>
      <vt:lpstr>CFG VML Final Projections</vt:lpstr>
      <vt:lpstr>CFG VML FY Projections Breakout</vt:lpstr>
      <vt:lpstr>CFG VML Q1-Q4 Detail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Traylor</dc:creator>
  <cp:lastModifiedBy>Microsoft Office User</cp:lastModifiedBy>
  <cp:lastPrinted>2017-04-17T22:33:06Z</cp:lastPrinted>
  <dcterms:created xsi:type="dcterms:W3CDTF">2015-01-21T20:08:54Z</dcterms:created>
  <dcterms:modified xsi:type="dcterms:W3CDTF">2017-07-26T16:11:17Z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0x010100F6DBB1643CAFC24D9C272E809BCEC104</vt:lpwstr>
  </property>
</Properties>
</file>